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y Documents\カレンダー\"/>
    </mc:Choice>
  </mc:AlternateContent>
  <bookViews>
    <workbookView xWindow="120" yWindow="105" windowWidth="11715" windowHeight="5850"/>
  </bookViews>
  <sheets>
    <sheet name="年表" sheetId="16" r:id="rId1"/>
    <sheet name="卓上" sheetId="62" r:id="rId2"/>
    <sheet name="１月" sheetId="18" r:id="rId3"/>
    <sheet name="２月" sheetId="17" r:id="rId4"/>
    <sheet name="３月" sheetId="6" r:id="rId5"/>
    <sheet name="４月" sheetId="7" r:id="rId6"/>
    <sheet name="５月" sheetId="8" r:id="rId7"/>
    <sheet name="６月" sheetId="9" r:id="rId8"/>
    <sheet name="７月" sheetId="10" r:id="rId9"/>
    <sheet name="８月" sheetId="11" r:id="rId10"/>
    <sheet name="９月" sheetId="12" r:id="rId11"/>
    <sheet name="10月" sheetId="13" r:id="rId12"/>
    <sheet name="11月" sheetId="14" r:id="rId13"/>
    <sheet name="12月" sheetId="15" r:id="rId14"/>
    <sheet name="１月予定" sheetId="19" r:id="rId15"/>
    <sheet name="２月予定" sheetId="20" r:id="rId16"/>
    <sheet name="３月予定" sheetId="21" r:id="rId17"/>
    <sheet name="４月予定" sheetId="22" r:id="rId18"/>
    <sheet name="５月予定" sheetId="23" r:id="rId19"/>
    <sheet name="６月予定" sheetId="24" r:id="rId20"/>
    <sheet name="７月予定" sheetId="25" r:id="rId21"/>
    <sheet name="８月予定" sheetId="26" r:id="rId22"/>
    <sheet name="９月予定" sheetId="27" r:id="rId23"/>
    <sheet name="10月予定" sheetId="28" r:id="rId24"/>
    <sheet name="11月予定" sheetId="29" r:id="rId25"/>
    <sheet name="12月予定" sheetId="30" r:id="rId26"/>
    <sheet name="表紙挿絵" sheetId="56" r:id="rId27"/>
    <sheet name="素材1" sheetId="57" r:id="rId28"/>
    <sheet name="素材2" sheetId="58" r:id="rId29"/>
    <sheet name="手帳表紙年表" sheetId="48" r:id="rId30"/>
    <sheet name="手帳昨年12月－1月" sheetId="39" r:id="rId31"/>
    <sheet name="手帳1月－2月" sheetId="50" r:id="rId32"/>
    <sheet name="手帳2月－3月" sheetId="40" r:id="rId33"/>
    <sheet name="手帳3月－4月" sheetId="51" r:id="rId34"/>
    <sheet name="手帳4月－5月" sheetId="42" r:id="rId35"/>
    <sheet name="手帳5月－6月" sheetId="52" r:id="rId36"/>
    <sheet name="手帳6月－7月" sheetId="43" r:id="rId37"/>
    <sheet name="手帳7月－8月" sheetId="53" r:id="rId38"/>
    <sheet name="手帳8月－9月" sheetId="44" r:id="rId39"/>
    <sheet name="手帳9月－10月" sheetId="54" r:id="rId40"/>
    <sheet name="手帳10月-11月" sheetId="45" r:id="rId41"/>
    <sheet name="手帳11月-12月" sheetId="55" r:id="rId42"/>
    <sheet name="手帳12月－翌年１月" sheetId="46" r:id="rId43"/>
    <sheet name="手帳裏表紙年表" sheetId="49" r:id="rId44"/>
    <sheet name="手帳裏表紙年表 (2)" sheetId="59" r:id="rId45"/>
    <sheet name="手帳MEMO" sheetId="38" r:id="rId46"/>
    <sheet name="手帳MEMO＿" sheetId="60" r:id="rId47"/>
  </sheets>
  <definedNames>
    <definedName name="_xlnm.Print_Area" localSheetId="6">'５月'!$A$1:$U$34</definedName>
    <definedName name="_xlnm.Print_Area" localSheetId="7">'６月'!$A$1:$U$34</definedName>
    <definedName name="_xlnm.Print_Area" localSheetId="8">'７月'!$A$1:$U$34</definedName>
    <definedName name="_xlnm.Print_Area" localSheetId="9">'８月'!$A$1:$U$34</definedName>
    <definedName name="_xlnm.Print_Area" localSheetId="40">'手帳10月-11月'!$A$1:$AH$44</definedName>
    <definedName name="_xlnm.Print_Area" localSheetId="41">'手帳11月-12月'!$A$1:$AH$44</definedName>
    <definedName name="_xlnm.Print_Area" localSheetId="42">'手帳12月－翌年１月'!$A$1:$AH$50</definedName>
    <definedName name="_xlnm.Print_Area" localSheetId="31">'手帳1月－2月'!$A$1:$AH$44</definedName>
    <definedName name="_xlnm.Print_Area" localSheetId="32">'手帳2月－3月'!$A$1:$AH$44</definedName>
    <definedName name="_xlnm.Print_Area" localSheetId="33">'手帳3月－4月'!$A$1:$AH$44</definedName>
    <definedName name="_xlnm.Print_Area" localSheetId="34">'手帳4月－5月'!$A$1:$AH$44</definedName>
    <definedName name="_xlnm.Print_Area" localSheetId="35">'手帳5月－6月'!$A$1:$AH$44</definedName>
    <definedName name="_xlnm.Print_Area" localSheetId="36">'手帳6月－7月'!$A$1:$AH$44</definedName>
    <definedName name="_xlnm.Print_Area" localSheetId="37">'手帳7月－8月'!$A$1:$AH$44</definedName>
    <definedName name="_xlnm.Print_Area" localSheetId="38">'手帳8月－9月'!$A$1:$AH$44</definedName>
    <definedName name="_xlnm.Print_Area" localSheetId="39">'手帳9月－10月'!$A$1:$AH$44</definedName>
    <definedName name="_xlnm.Print_Area" localSheetId="45">手帳MEMO!$A$1:$AH$78</definedName>
    <definedName name="_xlnm.Print_Area" localSheetId="46">手帳MEMO＿!$A$1:$AH$78</definedName>
    <definedName name="_xlnm.Print_Area" localSheetId="30">'手帳昨年12月－1月'!$A$1:$AH$76</definedName>
    <definedName name="_xlnm.Print_Area" localSheetId="29">手帳表紙年表!$A$1:$AL$76</definedName>
    <definedName name="_xlnm.Print_Area" localSheetId="43">手帳裏表紙年表!$A$1:$AM$76</definedName>
    <definedName name="_xlnm.Print_Area" localSheetId="44">'手帳裏表紙年表 (2)'!$A$1:$AM$76</definedName>
    <definedName name="_xlnm.Print_Area" localSheetId="27">素材1!$A$1:$AG$64</definedName>
    <definedName name="_xlnm.Print_Area" localSheetId="28">素材2!$A$1:$AL$55</definedName>
    <definedName name="_xlnm.Print_Area" localSheetId="1">卓上!$A$1:$AH$60</definedName>
    <definedName name="_xlnm.Print_Area" localSheetId="0">年表!$A$1:$O$60</definedName>
    <definedName name="_xlnm.Print_Area" localSheetId="26">表紙挿絵!$A$1:$AI$64</definedName>
  </definedNames>
  <calcPr calcId="152511"/>
  <fileRecoveryPr autoRecover="0"/>
</workbook>
</file>

<file path=xl/calcChain.xml><?xml version="1.0" encoding="utf-8"?>
<calcChain xmlns="http://schemas.openxmlformats.org/spreadsheetml/2006/main">
  <c r="K49" i="59" l="1"/>
  <c r="C59" i="59"/>
  <c r="C50" i="59"/>
  <c r="C59" i="49"/>
  <c r="C50" i="49"/>
  <c r="C50" i="48"/>
  <c r="G50" i="48"/>
  <c r="C31" i="28"/>
  <c r="F2" i="45"/>
  <c r="C32" i="54"/>
  <c r="F25" i="44"/>
  <c r="C29" i="53"/>
  <c r="S19" i="53"/>
  <c r="F2" i="43"/>
  <c r="S32" i="43"/>
  <c r="S38" i="43"/>
  <c r="J7" i="25" l="1"/>
  <c r="I1" i="11" l="1"/>
  <c r="H7" i="6" l="1"/>
  <c r="X3" i="62" l="1"/>
  <c r="T41" i="62" l="1"/>
  <c r="I1" i="18"/>
  <c r="AC5" i="62"/>
  <c r="U14" i="62" s="1"/>
  <c r="AC14" i="62" s="1"/>
  <c r="U23" i="62" s="1"/>
  <c r="AC23" i="62" s="1"/>
  <c r="U32" i="62" s="1"/>
  <c r="AC32" i="62" s="1"/>
  <c r="U41" i="62" s="1"/>
  <c r="AC41" i="62" s="1"/>
  <c r="U50" i="62" s="1"/>
  <c r="AC50" i="62" s="1"/>
  <c r="U4" i="62" l="1"/>
  <c r="T3" i="62"/>
  <c r="W3" i="62"/>
  <c r="T14" i="62"/>
  <c r="AG3" i="62"/>
  <c r="R19" i="11"/>
  <c r="R11" i="15"/>
  <c r="R11" i="17"/>
  <c r="P3" i="62" l="1"/>
  <c r="B39" i="19" l="1"/>
  <c r="B25" i="19"/>
  <c r="C41" i="62" l="1"/>
  <c r="C14" i="62"/>
  <c r="L5" i="62"/>
  <c r="D14" i="62" s="1"/>
  <c r="L14" i="62" s="1"/>
  <c r="D23" i="62" s="1"/>
  <c r="L23" i="62" s="1"/>
  <c r="D32" i="62" s="1"/>
  <c r="L32" i="62" s="1"/>
  <c r="D41" i="62" s="1"/>
  <c r="L41" i="62" s="1"/>
  <c r="D50" i="62" s="1"/>
  <c r="L50" i="62" s="1"/>
  <c r="D4" i="62"/>
  <c r="F3" i="62"/>
  <c r="C3" i="62"/>
  <c r="O3" i="62" l="1"/>
  <c r="S3" i="62" s="1"/>
  <c r="AF3" i="62"/>
  <c r="B3" i="62" l="1"/>
  <c r="S19" i="42"/>
  <c r="S17" i="42"/>
  <c r="C46" i="46"/>
  <c r="B7" i="62" l="1"/>
  <c r="C7" i="62" s="1"/>
  <c r="D7" i="62" s="1"/>
  <c r="E7" i="62" s="1"/>
  <c r="F7" i="62" s="1"/>
  <c r="G7" i="62" s="1"/>
  <c r="H7" i="62" s="1"/>
  <c r="H8" i="62" s="1"/>
  <c r="H9" i="62" s="1"/>
  <c r="H10" i="62" s="1"/>
  <c r="S7" i="62"/>
  <c r="T7" i="62" s="1"/>
  <c r="U7" i="62" s="1"/>
  <c r="V7" i="62" s="1"/>
  <c r="W7" i="62" s="1"/>
  <c r="X7" i="62" s="1"/>
  <c r="C30" i="55"/>
  <c r="C32" i="55" s="1"/>
  <c r="Y7" i="62" l="1"/>
  <c r="B8" i="62"/>
  <c r="C8" i="62" s="1"/>
  <c r="C25" i="46"/>
  <c r="C9" i="49"/>
  <c r="C2" i="49"/>
  <c r="N2" i="49" s="1"/>
  <c r="N3" i="49" s="1"/>
  <c r="D5" i="49" s="1"/>
  <c r="D9" i="49" s="1"/>
  <c r="D13" i="49" s="1"/>
  <c r="D17" i="49" s="1"/>
  <c r="D21" i="49" s="1"/>
  <c r="D25" i="49" s="1"/>
  <c r="D29" i="49" s="1"/>
  <c r="C13" i="49"/>
  <c r="C17" i="49" s="1"/>
  <c r="C21" i="49" s="1"/>
  <c r="C25" i="49" s="1"/>
  <c r="C29" i="49" s="1"/>
  <c r="J3" i="49"/>
  <c r="C66" i="59"/>
  <c r="V27" i="59"/>
  <c r="Z2" i="59"/>
  <c r="C67" i="59" s="1"/>
  <c r="J2" i="59"/>
  <c r="N2" i="59"/>
  <c r="N3" i="59" s="1"/>
  <c r="S13" i="43"/>
  <c r="S15" i="43" s="1"/>
  <c r="S17" i="43" s="1"/>
  <c r="S19" i="43" s="1"/>
  <c r="S11" i="43"/>
  <c r="S9" i="43"/>
  <c r="S7" i="43"/>
  <c r="C7" i="40"/>
  <c r="C9" i="40" s="1"/>
  <c r="C11" i="40" s="1"/>
  <c r="S32" i="44"/>
  <c r="S34" i="44" s="1"/>
  <c r="S36" i="44" s="1"/>
  <c r="S38" i="44" s="1"/>
  <c r="J25" i="44"/>
  <c r="S41" i="44" s="1"/>
  <c r="J25" i="40"/>
  <c r="S35" i="40" s="1"/>
  <c r="J26" i="44"/>
  <c r="C66" i="49"/>
  <c r="V27" i="49"/>
  <c r="C66" i="48"/>
  <c r="V27" i="48"/>
  <c r="I7" i="28"/>
  <c r="I7" i="26"/>
  <c r="H7" i="13"/>
  <c r="H7" i="11"/>
  <c r="I7" i="22"/>
  <c r="I7" i="20"/>
  <c r="H7" i="17"/>
  <c r="H7" i="7"/>
  <c r="J23" i="16"/>
  <c r="B23" i="16"/>
  <c r="H7" i="12"/>
  <c r="I7" i="27"/>
  <c r="R26" i="27" s="1"/>
  <c r="I7" i="21"/>
  <c r="R20" i="21" s="1"/>
  <c r="J26" i="40"/>
  <c r="Z2" i="49"/>
  <c r="V28" i="49" s="1"/>
  <c r="S30" i="44"/>
  <c r="S40" i="44"/>
  <c r="S42" i="44" s="1"/>
  <c r="J3" i="46"/>
  <c r="J3" i="55"/>
  <c r="J3" i="45"/>
  <c r="J3" i="54"/>
  <c r="J3" i="39"/>
  <c r="J3" i="50"/>
  <c r="J3" i="51"/>
  <c r="J3" i="42"/>
  <c r="J3" i="52"/>
  <c r="J3" i="43"/>
  <c r="J3" i="53"/>
  <c r="I3" i="48"/>
  <c r="S41" i="39"/>
  <c r="S25" i="46"/>
  <c r="U48" i="48"/>
  <c r="U52" i="48" s="1"/>
  <c r="U56" i="48"/>
  <c r="U60" i="48"/>
  <c r="U64" i="48" s="1"/>
  <c r="U68" i="48" s="1"/>
  <c r="U72" i="48" s="1"/>
  <c r="AD25" i="46"/>
  <c r="AD26" i="46" s="1"/>
  <c r="T28" i="46" s="1"/>
  <c r="T32" i="46" s="1"/>
  <c r="T36" i="46" s="1"/>
  <c r="N25" i="46"/>
  <c r="N26" i="46" s="1"/>
  <c r="S32" i="46"/>
  <c r="S36" i="46"/>
  <c r="S30" i="43"/>
  <c r="S34" i="43"/>
  <c r="S36" i="43" s="1"/>
  <c r="S40" i="43" s="1"/>
  <c r="S42" i="43" s="1"/>
  <c r="C7" i="54"/>
  <c r="C9" i="54" s="1"/>
  <c r="C11" i="54"/>
  <c r="C13" i="54"/>
  <c r="C15" i="54" s="1"/>
  <c r="S30" i="45"/>
  <c r="S32" i="45"/>
  <c r="S34" i="45"/>
  <c r="S36" i="45" s="1"/>
  <c r="S38" i="45" s="1"/>
  <c r="S40" i="45" s="1"/>
  <c r="S42" i="45" s="1"/>
  <c r="AD25" i="45"/>
  <c r="AD26" i="45" s="1"/>
  <c r="T28" i="45" s="1"/>
  <c r="T30" i="45" s="1"/>
  <c r="T32" i="45" s="1"/>
  <c r="T34" i="45" s="1"/>
  <c r="T36" i="45" s="1"/>
  <c r="T38" i="45" s="1"/>
  <c r="T40" i="45" s="1"/>
  <c r="T42" i="45" s="1"/>
  <c r="C30" i="45"/>
  <c r="C32" i="45"/>
  <c r="C34" i="45"/>
  <c r="C36" i="45"/>
  <c r="C38" i="45" s="1"/>
  <c r="C40" i="45" s="1"/>
  <c r="C42" i="45" s="1"/>
  <c r="N2" i="55"/>
  <c r="N3" i="55" s="1"/>
  <c r="D5" i="55" s="1"/>
  <c r="D7" i="55" s="1"/>
  <c r="D9" i="55" s="1"/>
  <c r="D11" i="55" s="1"/>
  <c r="D13" i="55" s="1"/>
  <c r="D15" i="55" s="1"/>
  <c r="C30" i="44"/>
  <c r="C32" i="44"/>
  <c r="C34" i="44" s="1"/>
  <c r="C36" i="44" s="1"/>
  <c r="C38" i="44" s="1"/>
  <c r="C40" i="44" s="1"/>
  <c r="C42" i="44" s="1"/>
  <c r="N2" i="54"/>
  <c r="AD25" i="44"/>
  <c r="AD26" i="44" s="1"/>
  <c r="T28" i="44" s="1"/>
  <c r="N2" i="53"/>
  <c r="N3" i="53" s="1"/>
  <c r="D5" i="53" s="1"/>
  <c r="D7" i="53" s="1"/>
  <c r="D9" i="53" s="1"/>
  <c r="D11" i="53" s="1"/>
  <c r="D13" i="53" s="1"/>
  <c r="D15" i="53" s="1"/>
  <c r="D17" i="53" s="1"/>
  <c r="AD25" i="43"/>
  <c r="AD26" i="43" s="1"/>
  <c r="T28" i="43" s="1"/>
  <c r="N25" i="52"/>
  <c r="N26" i="52" s="1"/>
  <c r="S7" i="52"/>
  <c r="S9" i="52"/>
  <c r="S11" i="52" s="1"/>
  <c r="S13" i="52" s="1"/>
  <c r="S15" i="52" s="1"/>
  <c r="S17" i="52" s="1"/>
  <c r="S19" i="52" s="1"/>
  <c r="N2" i="52"/>
  <c r="N3" i="52" s="1"/>
  <c r="D5" i="52" s="1"/>
  <c r="D7" i="52" s="1"/>
  <c r="D9" i="52" s="1"/>
  <c r="D11" i="52" s="1"/>
  <c r="D13" i="52" s="1"/>
  <c r="D15" i="52" s="1"/>
  <c r="D17" i="52" s="1"/>
  <c r="AD25" i="42"/>
  <c r="AD26" i="42" s="1"/>
  <c r="T28" i="42" s="1"/>
  <c r="T30" i="42" s="1"/>
  <c r="T32" i="42" s="1"/>
  <c r="T34" i="42" s="1"/>
  <c r="T36" i="42" s="1"/>
  <c r="T38" i="42" s="1"/>
  <c r="T40" i="42" s="1"/>
  <c r="T42" i="42" s="1"/>
  <c r="N2" i="51"/>
  <c r="N3" i="51" s="1"/>
  <c r="AD25" i="40"/>
  <c r="AD26" i="40" s="1"/>
  <c r="T28" i="40" s="1"/>
  <c r="T30" i="40" s="1"/>
  <c r="T32" i="40" s="1"/>
  <c r="T34" i="40" s="1"/>
  <c r="T36" i="40" s="1"/>
  <c r="T38" i="40" s="1"/>
  <c r="T40" i="40" s="1"/>
  <c r="T42" i="40" s="1"/>
  <c r="AD2" i="50"/>
  <c r="AD3" i="50" s="1"/>
  <c r="T5" i="50" s="1"/>
  <c r="T7" i="50" s="1"/>
  <c r="T9" i="50" s="1"/>
  <c r="T11" i="50" s="1"/>
  <c r="T13" i="50" s="1"/>
  <c r="T15" i="50" s="1"/>
  <c r="T17" i="50" s="1"/>
  <c r="T19" i="50" s="1"/>
  <c r="D28" i="50" s="1"/>
  <c r="D30" i="50" s="1"/>
  <c r="D32" i="50" s="1"/>
  <c r="F2" i="50"/>
  <c r="C2" i="50"/>
  <c r="N2" i="50" s="1"/>
  <c r="N3" i="50" s="1"/>
  <c r="D5" i="50" s="1"/>
  <c r="D7" i="50" s="1"/>
  <c r="D9" i="50" s="1"/>
  <c r="D11" i="50" s="1"/>
  <c r="D13" i="50" s="1"/>
  <c r="D15" i="50" s="1"/>
  <c r="D17" i="50" s="1"/>
  <c r="C48" i="39"/>
  <c r="C52" i="39" s="1"/>
  <c r="C56" i="39"/>
  <c r="C60" i="39" s="1"/>
  <c r="C64" i="39"/>
  <c r="C68" i="39" s="1"/>
  <c r="C72" i="39" s="1"/>
  <c r="AD41" i="39"/>
  <c r="AD42" i="39" s="1"/>
  <c r="T44" i="39" s="1"/>
  <c r="T48" i="39" s="1"/>
  <c r="T52" i="39" s="1"/>
  <c r="T56" i="39" s="1"/>
  <c r="T60" i="39" s="1"/>
  <c r="T64" i="39" s="1"/>
  <c r="T68" i="39" s="1"/>
  <c r="T72" i="39" s="1"/>
  <c r="C9" i="39"/>
  <c r="C13" i="39" s="1"/>
  <c r="C17" i="39"/>
  <c r="C21" i="39" s="1"/>
  <c r="C25" i="39"/>
  <c r="C29" i="39" s="1"/>
  <c r="S30" i="55"/>
  <c r="S32" i="55" s="1"/>
  <c r="S34" i="55" s="1"/>
  <c r="S36" i="55" s="1"/>
  <c r="S38" i="55" s="1"/>
  <c r="S40" i="55" s="1"/>
  <c r="S42" i="55" s="1"/>
  <c r="C34" i="55"/>
  <c r="C36" i="55"/>
  <c r="C38" i="55" s="1"/>
  <c r="C40" i="55" s="1"/>
  <c r="C42" i="55" s="1"/>
  <c r="J26" i="55"/>
  <c r="N25" i="55"/>
  <c r="N26" i="55" s="1"/>
  <c r="S7" i="55"/>
  <c r="S9" i="55" s="1"/>
  <c r="S11" i="55" s="1"/>
  <c r="S13" i="55" s="1"/>
  <c r="S15" i="55" s="1"/>
  <c r="S17" i="55" s="1"/>
  <c r="S19" i="55" s="1"/>
  <c r="C7" i="55"/>
  <c r="C9" i="55"/>
  <c r="C11" i="55" s="1"/>
  <c r="C13" i="55" s="1"/>
  <c r="C15" i="55" s="1"/>
  <c r="U3" i="55"/>
  <c r="AD2" i="55"/>
  <c r="AD3" i="55" s="1"/>
  <c r="T5" i="55" s="1"/>
  <c r="T7" i="55" s="1"/>
  <c r="T9" i="55" s="1"/>
  <c r="T11" i="55" s="1"/>
  <c r="T13" i="55" s="1"/>
  <c r="T15" i="55" s="1"/>
  <c r="T17" i="55" s="1"/>
  <c r="T19" i="55" s="1"/>
  <c r="D28" i="55" s="1"/>
  <c r="D30" i="55" s="1"/>
  <c r="D32" i="55" s="1"/>
  <c r="D34" i="55" s="1"/>
  <c r="D36" i="55" s="1"/>
  <c r="D38" i="55" s="1"/>
  <c r="D40" i="55" s="1"/>
  <c r="D42" i="55" s="1"/>
  <c r="S30" i="54"/>
  <c r="S32" i="54" s="1"/>
  <c r="S34" i="54" s="1"/>
  <c r="S36" i="54"/>
  <c r="S38" i="54" s="1"/>
  <c r="S40" i="54" s="1"/>
  <c r="S42" i="54" s="1"/>
  <c r="C30" i="54"/>
  <c r="C34" i="54"/>
  <c r="C36" i="54" s="1"/>
  <c r="C38" i="54" s="1"/>
  <c r="C40" i="54" s="1"/>
  <c r="C42" i="54" s="1"/>
  <c r="J26" i="54"/>
  <c r="N25" i="54"/>
  <c r="N26" i="54" s="1"/>
  <c r="S7" i="54"/>
  <c r="S9" i="54" s="1"/>
  <c r="S11" i="54" s="1"/>
  <c r="S13" i="54" s="1"/>
  <c r="S15" i="54" s="1"/>
  <c r="S17" i="54" s="1"/>
  <c r="S19" i="54" s="1"/>
  <c r="U3" i="54"/>
  <c r="AD2" i="54"/>
  <c r="AD3" i="54" s="1"/>
  <c r="T5" i="54" s="1"/>
  <c r="T7" i="54" s="1"/>
  <c r="T9" i="54" s="1"/>
  <c r="T11" i="54" s="1"/>
  <c r="T13" i="54" s="1"/>
  <c r="T15" i="54" s="1"/>
  <c r="T17" i="54" s="1"/>
  <c r="T19" i="54" s="1"/>
  <c r="N3" i="54"/>
  <c r="D5" i="54" s="1"/>
  <c r="D7" i="54" s="1"/>
  <c r="D9" i="54" s="1"/>
  <c r="D11" i="54" s="1"/>
  <c r="D13" i="54" s="1"/>
  <c r="D15" i="54" s="1"/>
  <c r="S30" i="53"/>
  <c r="S32" i="53" s="1"/>
  <c r="S34" i="53" s="1"/>
  <c r="S36" i="53"/>
  <c r="S38" i="53" s="1"/>
  <c r="S40" i="53" s="1"/>
  <c r="S42" i="53" s="1"/>
  <c r="C30" i="53"/>
  <c r="C32" i="53"/>
  <c r="C34" i="53" s="1"/>
  <c r="C36" i="53" s="1"/>
  <c r="C38" i="53"/>
  <c r="C40" i="53" s="1"/>
  <c r="C42" i="53" s="1"/>
  <c r="J26" i="53"/>
  <c r="N25" i="53"/>
  <c r="N26" i="53" s="1"/>
  <c r="S7" i="53"/>
  <c r="S9" i="53" s="1"/>
  <c r="S11" i="53" s="1"/>
  <c r="S13" i="53" s="1"/>
  <c r="S15" i="53" s="1"/>
  <c r="S17" i="53" s="1"/>
  <c r="C7" i="53"/>
  <c r="C9" i="53"/>
  <c r="C11" i="53" s="1"/>
  <c r="C13" i="53" s="1"/>
  <c r="C15" i="53" s="1"/>
  <c r="C17" i="53" s="1"/>
  <c r="U3" i="53"/>
  <c r="AD2" i="53"/>
  <c r="AD3" i="53" s="1"/>
  <c r="T5" i="53" s="1"/>
  <c r="T7" i="53" s="1"/>
  <c r="T9" i="53" s="1"/>
  <c r="T11" i="53" s="1"/>
  <c r="T13" i="53" s="1"/>
  <c r="T15" i="53" s="1"/>
  <c r="T17" i="53" s="1"/>
  <c r="T19" i="53" s="1"/>
  <c r="D28" i="53" s="1"/>
  <c r="D30" i="53" s="1"/>
  <c r="D32" i="53" s="1"/>
  <c r="D34" i="53" s="1"/>
  <c r="D36" i="53" s="1"/>
  <c r="S30" i="52"/>
  <c r="S32" i="52" s="1"/>
  <c r="S34" i="52" s="1"/>
  <c r="S36" i="52" s="1"/>
  <c r="S38" i="52" s="1"/>
  <c r="S40" i="52" s="1"/>
  <c r="S42" i="52" s="1"/>
  <c r="C30" i="52"/>
  <c r="J26" i="52"/>
  <c r="C7" i="52"/>
  <c r="C9" i="52"/>
  <c r="C11" i="52" s="1"/>
  <c r="C13" i="52" s="1"/>
  <c r="C15" i="52"/>
  <c r="C17" i="52" s="1"/>
  <c r="U3" i="52"/>
  <c r="AD2" i="52"/>
  <c r="AD3" i="52" s="1"/>
  <c r="T5" i="52" s="1"/>
  <c r="T7" i="52" s="1"/>
  <c r="T9" i="52" s="1"/>
  <c r="T11" i="52" s="1"/>
  <c r="T13" i="52" s="1"/>
  <c r="T15" i="52" s="1"/>
  <c r="T17" i="52" s="1"/>
  <c r="T19" i="52" s="1"/>
  <c r="D28" i="52" s="1"/>
  <c r="S30" i="51"/>
  <c r="S32" i="51"/>
  <c r="S34" i="51" s="1"/>
  <c r="S36" i="51" s="1"/>
  <c r="S38" i="51" s="1"/>
  <c r="S40" i="51" s="1"/>
  <c r="S42" i="51" s="1"/>
  <c r="C30" i="51"/>
  <c r="C32" i="51"/>
  <c r="J26" i="51"/>
  <c r="N25" i="51"/>
  <c r="N26" i="51" s="1"/>
  <c r="S7" i="51"/>
  <c r="S9" i="51"/>
  <c r="S11" i="51" s="1"/>
  <c r="S13" i="51" s="1"/>
  <c r="S15" i="51" s="1"/>
  <c r="S17" i="51" s="1"/>
  <c r="S19" i="51" s="1"/>
  <c r="C7" i="51"/>
  <c r="C9" i="51"/>
  <c r="C11" i="51" s="1"/>
  <c r="C13" i="51" s="1"/>
  <c r="C15" i="51" s="1"/>
  <c r="C17" i="51" s="1"/>
  <c r="U3" i="51"/>
  <c r="AD2" i="51"/>
  <c r="AD3" i="51" s="1"/>
  <c r="T5" i="51" s="1"/>
  <c r="T7" i="51" s="1"/>
  <c r="T9" i="51" s="1"/>
  <c r="T11" i="51" s="1"/>
  <c r="T13" i="51" s="1"/>
  <c r="T15" i="51" s="1"/>
  <c r="T17" i="51" s="1"/>
  <c r="T19" i="51" s="1"/>
  <c r="D28" i="51" s="1"/>
  <c r="D30" i="51" s="1"/>
  <c r="D32" i="51" s="1"/>
  <c r="D34" i="51" s="1"/>
  <c r="D36" i="51" s="1"/>
  <c r="D38" i="51" s="1"/>
  <c r="D40" i="51" s="1"/>
  <c r="D5" i="51"/>
  <c r="D7" i="51" s="1"/>
  <c r="D9" i="51" s="1"/>
  <c r="D11" i="51" s="1"/>
  <c r="D13" i="51" s="1"/>
  <c r="D15" i="51" s="1"/>
  <c r="D17" i="51" s="1"/>
  <c r="S30" i="50"/>
  <c r="S32" i="50"/>
  <c r="S34" i="50" s="1"/>
  <c r="S36" i="50"/>
  <c r="S38" i="50" s="1"/>
  <c r="S40" i="50" s="1"/>
  <c r="S42" i="50"/>
  <c r="C30" i="50"/>
  <c r="C32" i="50" s="1"/>
  <c r="N25" i="50"/>
  <c r="N26" i="50" s="1"/>
  <c r="S7" i="50"/>
  <c r="S9" i="50" s="1"/>
  <c r="S11" i="50" s="1"/>
  <c r="S13" i="50"/>
  <c r="S15" i="50" s="1"/>
  <c r="S17" i="50" s="1"/>
  <c r="S19" i="50" s="1"/>
  <c r="C7" i="50"/>
  <c r="C9" i="50"/>
  <c r="C11" i="50" s="1"/>
  <c r="C13" i="50" s="1"/>
  <c r="C15" i="50"/>
  <c r="C17" i="50" s="1"/>
  <c r="S2" i="50"/>
  <c r="C14" i="16"/>
  <c r="V25" i="50"/>
  <c r="AD25" i="50" s="1"/>
  <c r="AD26" i="50" s="1"/>
  <c r="T28" i="50" s="1"/>
  <c r="T30" i="50" s="1"/>
  <c r="T32" i="50" s="1"/>
  <c r="T34" i="50" s="1"/>
  <c r="T36" i="50" s="1"/>
  <c r="T38" i="50" s="1"/>
  <c r="T40" i="50" s="1"/>
  <c r="T42" i="50" s="1"/>
  <c r="C23" i="16"/>
  <c r="F25" i="40" s="1"/>
  <c r="N25" i="40" s="1"/>
  <c r="N26" i="40" s="1"/>
  <c r="Y2" i="48"/>
  <c r="AI3" i="48" s="1"/>
  <c r="G17" i="48"/>
  <c r="U41" i="48"/>
  <c r="S2" i="39"/>
  <c r="C2" i="39"/>
  <c r="V2" i="39"/>
  <c r="AD2" i="39" s="1"/>
  <c r="AD3" i="39" s="1"/>
  <c r="T5" i="39" s="1"/>
  <c r="T9" i="39" s="1"/>
  <c r="T13" i="39" s="1"/>
  <c r="T17" i="39" s="1"/>
  <c r="T21" i="39" s="1"/>
  <c r="T25" i="39" s="1"/>
  <c r="T29" i="39" s="1"/>
  <c r="T33" i="39" s="1"/>
  <c r="D44" i="39" s="1"/>
  <c r="C45" i="39" s="1"/>
  <c r="J2" i="48"/>
  <c r="N2" i="48" s="1"/>
  <c r="N3" i="48" s="1"/>
  <c r="AD2" i="46"/>
  <c r="AD3" i="46" s="1"/>
  <c r="T5" i="46" s="1"/>
  <c r="T7" i="46" s="1"/>
  <c r="T9" i="46" s="1"/>
  <c r="T11" i="46" s="1"/>
  <c r="T13" i="46" s="1"/>
  <c r="T15" i="46" s="1"/>
  <c r="T17" i="46" s="1"/>
  <c r="T19" i="46" s="1"/>
  <c r="D28" i="46" s="1"/>
  <c r="S7" i="46"/>
  <c r="S9" i="46" s="1"/>
  <c r="S11" i="46" s="1"/>
  <c r="S13" i="46" s="1"/>
  <c r="S15" i="46"/>
  <c r="S17" i="46" s="1"/>
  <c r="S19" i="46" s="1"/>
  <c r="I1" i="17"/>
  <c r="H8" i="17" s="1"/>
  <c r="I3" i="17"/>
  <c r="C7" i="44"/>
  <c r="C9" i="44"/>
  <c r="C11" i="44"/>
  <c r="C13" i="44" s="1"/>
  <c r="C15" i="44" s="1"/>
  <c r="C17" i="44"/>
  <c r="C7" i="45"/>
  <c r="C9" i="45" s="1"/>
  <c r="C11" i="45" s="1"/>
  <c r="C13" i="45"/>
  <c r="C15" i="45"/>
  <c r="C17" i="45" s="1"/>
  <c r="S2" i="46"/>
  <c r="C32" i="46"/>
  <c r="C36" i="46" s="1"/>
  <c r="C30" i="40"/>
  <c r="C32" i="40"/>
  <c r="C34" i="40"/>
  <c r="C36" i="40"/>
  <c r="C38" i="40" s="1"/>
  <c r="C40" i="40" s="1"/>
  <c r="C42" i="40"/>
  <c r="C7" i="46"/>
  <c r="C9" i="46" s="1"/>
  <c r="C11" i="46" s="1"/>
  <c r="C13" i="46" s="1"/>
  <c r="C15" i="46" s="1"/>
  <c r="C17" i="46" s="1"/>
  <c r="J26" i="46"/>
  <c r="S7" i="45"/>
  <c r="S9" i="45" s="1"/>
  <c r="S11" i="45" s="1"/>
  <c r="U3" i="45"/>
  <c r="S13" i="45"/>
  <c r="S15" i="45" s="1"/>
  <c r="S17" i="45" s="1"/>
  <c r="S19" i="45"/>
  <c r="J26" i="45"/>
  <c r="U3" i="44"/>
  <c r="S7" i="44"/>
  <c r="S9" i="44"/>
  <c r="S11" i="44" s="1"/>
  <c r="S13" i="44" s="1"/>
  <c r="S15" i="44" s="1"/>
  <c r="S17" i="44"/>
  <c r="S19" i="44" s="1"/>
  <c r="C30" i="43"/>
  <c r="C32" i="43"/>
  <c r="C34" i="43"/>
  <c r="C36" i="43" s="1"/>
  <c r="C38" i="43" s="1"/>
  <c r="C40" i="43" s="1"/>
  <c r="C42" i="43"/>
  <c r="C7" i="43"/>
  <c r="C9" i="43" s="1"/>
  <c r="C11" i="43" s="1"/>
  <c r="C13" i="43"/>
  <c r="C15" i="43" s="1"/>
  <c r="U3" i="43"/>
  <c r="O3" i="16"/>
  <c r="C13" i="40" s="1"/>
  <c r="J26" i="43"/>
  <c r="S7" i="42"/>
  <c r="S9" i="42"/>
  <c r="S11" i="42" s="1"/>
  <c r="S13" i="42" s="1"/>
  <c r="S15" i="42" s="1"/>
  <c r="C30" i="42"/>
  <c r="C32" i="42"/>
  <c r="C34" i="42"/>
  <c r="C36" i="42" s="1"/>
  <c r="C38" i="42" s="1"/>
  <c r="C40" i="42" s="1"/>
  <c r="C42" i="42"/>
  <c r="C7" i="42"/>
  <c r="C9" i="42"/>
  <c r="C11" i="42"/>
  <c r="C13" i="42"/>
  <c r="C15" i="42" s="1"/>
  <c r="U3" i="42"/>
  <c r="J26" i="42"/>
  <c r="S30" i="42"/>
  <c r="S32" i="42"/>
  <c r="S34" i="42" s="1"/>
  <c r="S36" i="42" s="1"/>
  <c r="S38" i="42" s="1"/>
  <c r="S40" i="42" s="1"/>
  <c r="S42" i="42" s="1"/>
  <c r="S7" i="40"/>
  <c r="S9" i="40"/>
  <c r="S11" i="40" s="1"/>
  <c r="S13" i="40" s="1"/>
  <c r="S15" i="40" s="1"/>
  <c r="S17" i="40" s="1"/>
  <c r="S19" i="40" s="1"/>
  <c r="S48" i="39"/>
  <c r="S52" i="39"/>
  <c r="S56" i="39" s="1"/>
  <c r="S60" i="39" s="1"/>
  <c r="S64" i="39" s="1"/>
  <c r="S68" i="39" s="1"/>
  <c r="S72" i="39" s="1"/>
  <c r="S30" i="40"/>
  <c r="S32" i="40"/>
  <c r="S34" i="40"/>
  <c r="S9" i="39"/>
  <c r="S13" i="39"/>
  <c r="S17" i="39" s="1"/>
  <c r="S21" i="39" s="1"/>
  <c r="S25" i="39" s="1"/>
  <c r="S29" i="39"/>
  <c r="S33" i="39" s="1"/>
  <c r="F41" i="39"/>
  <c r="N41" i="39"/>
  <c r="N42" i="39" s="1"/>
  <c r="U3" i="40"/>
  <c r="B3" i="16"/>
  <c r="S60" i="16"/>
  <c r="S61" i="16"/>
  <c r="S62" i="16"/>
  <c r="I1" i="12"/>
  <c r="J1" i="27"/>
  <c r="B13" i="27"/>
  <c r="B15" i="27"/>
  <c r="B17" i="27" s="1"/>
  <c r="B19" i="27" s="1"/>
  <c r="B21" i="27" s="1"/>
  <c r="B23" i="27" s="1"/>
  <c r="B25" i="27" s="1"/>
  <c r="B27" i="27" s="1"/>
  <c r="B29" i="27" s="1"/>
  <c r="B31" i="27"/>
  <c r="B33" i="27" s="1"/>
  <c r="B35" i="27" s="1"/>
  <c r="B37" i="27" s="1"/>
  <c r="B39" i="27" s="1"/>
  <c r="R11" i="27" s="1"/>
  <c r="R13" i="27" s="1"/>
  <c r="R15" i="27" s="1"/>
  <c r="R17" i="27" s="1"/>
  <c r="R19" i="27" s="1"/>
  <c r="R21" i="27" s="1"/>
  <c r="R23" i="27" s="1"/>
  <c r="R25" i="27" s="1"/>
  <c r="J1" i="29"/>
  <c r="I8" i="29" s="1"/>
  <c r="J1" i="28"/>
  <c r="J1" i="21"/>
  <c r="M7" i="21" s="1"/>
  <c r="M8" i="21" s="1"/>
  <c r="C11" i="21" s="1"/>
  <c r="C13" i="21" s="1"/>
  <c r="C15" i="21" s="1"/>
  <c r="C17" i="21" s="1"/>
  <c r="C19" i="21" s="1"/>
  <c r="C21" i="21" s="1"/>
  <c r="C23" i="21" s="1"/>
  <c r="C25" i="21" s="1"/>
  <c r="C27" i="21" s="1"/>
  <c r="C29" i="21" s="1"/>
  <c r="C31" i="21" s="1"/>
  <c r="C33" i="21" s="1"/>
  <c r="C35" i="21" s="1"/>
  <c r="C37" i="21" s="1"/>
  <c r="C39" i="21" s="1"/>
  <c r="S11" i="21" s="1"/>
  <c r="S13" i="21" s="1"/>
  <c r="S15" i="21" s="1"/>
  <c r="S17" i="21" s="1"/>
  <c r="S19" i="21" s="1"/>
  <c r="S21" i="21" s="1"/>
  <c r="S23" i="21" s="1"/>
  <c r="S25" i="21" s="1"/>
  <c r="S27" i="21" s="1"/>
  <c r="S29" i="21" s="1"/>
  <c r="S31" i="21" s="1"/>
  <c r="S33" i="21" s="1"/>
  <c r="S35" i="21" s="1"/>
  <c r="S37" i="21" s="1"/>
  <c r="S39" i="21" s="1"/>
  <c r="S41" i="21" s="1"/>
  <c r="B13" i="21"/>
  <c r="B15" i="21"/>
  <c r="B17" i="21" s="1"/>
  <c r="B19" i="21" s="1"/>
  <c r="B21" i="21" s="1"/>
  <c r="B23" i="21" s="1"/>
  <c r="B25" i="21"/>
  <c r="B27" i="21" s="1"/>
  <c r="B29" i="21" s="1"/>
  <c r="B31" i="21" s="1"/>
  <c r="B33" i="21" s="1"/>
  <c r="B35" i="21" s="1"/>
  <c r="B37" i="21" s="1"/>
  <c r="B39" i="21" s="1"/>
  <c r="R11" i="21" s="1"/>
  <c r="R13" i="21" s="1"/>
  <c r="R15" i="21" s="1"/>
  <c r="R17" i="21" s="1"/>
  <c r="R19" i="21" s="1"/>
  <c r="R21" i="21" s="1"/>
  <c r="R23" i="21" s="1"/>
  <c r="R25" i="21" s="1"/>
  <c r="R27" i="21" s="1"/>
  <c r="R29" i="21" s="1"/>
  <c r="R31" i="21" s="1"/>
  <c r="R33" i="21" s="1"/>
  <c r="R35" i="21" s="1"/>
  <c r="I1" i="15"/>
  <c r="H8" i="15" s="1"/>
  <c r="C4" i="16"/>
  <c r="J1" i="19"/>
  <c r="J7" i="19"/>
  <c r="J1" i="25"/>
  <c r="B13" i="25"/>
  <c r="B15" i="25"/>
  <c r="B17" i="25"/>
  <c r="B19" i="25" s="1"/>
  <c r="B21" i="25" s="1"/>
  <c r="B23" i="25" s="1"/>
  <c r="B25" i="25" s="1"/>
  <c r="B27" i="25" s="1"/>
  <c r="B29" i="25" s="1"/>
  <c r="B31" i="25" s="1"/>
  <c r="B33" i="25" s="1"/>
  <c r="B35" i="25" s="1"/>
  <c r="B37" i="25" s="1"/>
  <c r="B39" i="25" s="1"/>
  <c r="R11" i="25" s="1"/>
  <c r="B13" i="23"/>
  <c r="B15" i="23" s="1"/>
  <c r="B17" i="23" s="1"/>
  <c r="B19" i="23" s="1"/>
  <c r="B21" i="23" s="1"/>
  <c r="B23" i="23" s="1"/>
  <c r="B25" i="23" s="1"/>
  <c r="B27" i="23" s="1"/>
  <c r="B29" i="23" s="1"/>
  <c r="B31" i="23" s="1"/>
  <c r="B33" i="23" s="1"/>
  <c r="B35" i="23" s="1"/>
  <c r="B37" i="23" s="1"/>
  <c r="B39" i="23" s="1"/>
  <c r="R11" i="23" s="1"/>
  <c r="J1" i="23"/>
  <c r="I8" i="23" s="1"/>
  <c r="J7" i="21"/>
  <c r="B13" i="19"/>
  <c r="B15" i="19" s="1"/>
  <c r="B17" i="19" s="1"/>
  <c r="B19" i="19"/>
  <c r="B21" i="19"/>
  <c r="B23" i="19" s="1"/>
  <c r="B27" i="19" s="1"/>
  <c r="B29" i="19" s="1"/>
  <c r="B31" i="19" s="1"/>
  <c r="B33" i="19" s="1"/>
  <c r="B35" i="19" s="1"/>
  <c r="B37" i="19" s="1"/>
  <c r="R11" i="19" s="1"/>
  <c r="J1" i="30"/>
  <c r="I8" i="30" s="1"/>
  <c r="B13" i="30"/>
  <c r="B15" i="30" s="1"/>
  <c r="B17" i="30" s="1"/>
  <c r="B19" i="30"/>
  <c r="B21" i="30"/>
  <c r="B23" i="30" s="1"/>
  <c r="B25" i="30" s="1"/>
  <c r="B27" i="30" s="1"/>
  <c r="B29" i="30" s="1"/>
  <c r="B31" i="30" s="1"/>
  <c r="B33" i="30" s="1"/>
  <c r="B35" i="30" s="1"/>
  <c r="B37" i="30" s="1"/>
  <c r="B39" i="30" s="1"/>
  <c r="R11" i="30" s="1"/>
  <c r="B13" i="29"/>
  <c r="B15" i="29"/>
  <c r="B17" i="29"/>
  <c r="B19" i="29" s="1"/>
  <c r="B21" i="29" s="1"/>
  <c r="B23" i="29" s="1"/>
  <c r="B25" i="29" s="1"/>
  <c r="B27" i="29" s="1"/>
  <c r="B29" i="29" s="1"/>
  <c r="B31" i="29" s="1"/>
  <c r="B33" i="29" s="1"/>
  <c r="B35" i="29" s="1"/>
  <c r="B37" i="29" s="1"/>
  <c r="B39" i="29"/>
  <c r="R11" i="29" s="1"/>
  <c r="B13" i="28"/>
  <c r="B15" i="28" s="1"/>
  <c r="B17" i="28" s="1"/>
  <c r="B19" i="28" s="1"/>
  <c r="B21" i="28" s="1"/>
  <c r="B23" i="28"/>
  <c r="B25" i="28" s="1"/>
  <c r="B27" i="28" s="1"/>
  <c r="B29" i="28" s="1"/>
  <c r="B31" i="28" s="1"/>
  <c r="B33" i="28" s="1"/>
  <c r="B35" i="28" s="1"/>
  <c r="B37" i="28" s="1"/>
  <c r="B39" i="28" s="1"/>
  <c r="R11" i="28" s="1"/>
  <c r="J1" i="26"/>
  <c r="I8" i="26" s="1"/>
  <c r="B13" i="26"/>
  <c r="B15" i="26"/>
  <c r="B17" i="26" s="1"/>
  <c r="B19" i="26" s="1"/>
  <c r="B21" i="26"/>
  <c r="B23" i="26" s="1"/>
  <c r="B25" i="26" s="1"/>
  <c r="B27" i="26" s="1"/>
  <c r="B29" i="26" s="1"/>
  <c r="B31" i="26"/>
  <c r="B33" i="26" s="1"/>
  <c r="B35" i="26" s="1"/>
  <c r="B37" i="26" s="1"/>
  <c r="B39" i="26" s="1"/>
  <c r="R11" i="26" s="1"/>
  <c r="J1" i="24"/>
  <c r="B13" i="24"/>
  <c r="B15" i="24"/>
  <c r="B17" i="24" s="1"/>
  <c r="B19" i="24" s="1"/>
  <c r="B21" i="24" s="1"/>
  <c r="B23" i="24" s="1"/>
  <c r="B25" i="24" s="1"/>
  <c r="B27" i="24" s="1"/>
  <c r="B29" i="24" s="1"/>
  <c r="B31" i="24" s="1"/>
  <c r="B33" i="24"/>
  <c r="B35" i="24" s="1"/>
  <c r="B37" i="24" s="1"/>
  <c r="B39" i="24" s="1"/>
  <c r="R11" i="24" s="1"/>
  <c r="R37" i="21"/>
  <c r="R39" i="21" s="1"/>
  <c r="R41" i="21" s="1"/>
  <c r="J1" i="22"/>
  <c r="I8" i="22" s="1"/>
  <c r="C1" i="7"/>
  <c r="D1" i="22"/>
  <c r="AA1" i="20"/>
  <c r="B13" i="22"/>
  <c r="B15" i="22"/>
  <c r="B17" i="22"/>
  <c r="B19" i="22"/>
  <c r="B21" i="22" s="1"/>
  <c r="B23" i="22" s="1"/>
  <c r="B25" i="22"/>
  <c r="B27" i="22" s="1"/>
  <c r="B29" i="22" s="1"/>
  <c r="B31" i="22" s="1"/>
  <c r="B33" i="22" s="1"/>
  <c r="B35" i="22"/>
  <c r="B37" i="22" s="1"/>
  <c r="B39" i="22" s="1"/>
  <c r="R11" i="22" s="1"/>
  <c r="R13" i="22" s="1"/>
  <c r="R15" i="22" s="1"/>
  <c r="R17" i="22" s="1"/>
  <c r="R19" i="22" s="1"/>
  <c r="R21" i="22" s="1"/>
  <c r="R23" i="22" s="1"/>
  <c r="R25" i="22" s="1"/>
  <c r="R27" i="22" s="1"/>
  <c r="R29" i="22" s="1"/>
  <c r="R31" i="22" s="1"/>
  <c r="R33" i="22" s="1"/>
  <c r="R35" i="22" s="1"/>
  <c r="R37" i="22" s="1"/>
  <c r="R39" i="22" s="1"/>
  <c r="B13" i="20"/>
  <c r="B15" i="20"/>
  <c r="B17" i="20"/>
  <c r="B19" i="20" s="1"/>
  <c r="B21" i="20" s="1"/>
  <c r="B23" i="20"/>
  <c r="B25" i="20" s="1"/>
  <c r="B27" i="20" s="1"/>
  <c r="B29" i="20" s="1"/>
  <c r="B31" i="20" s="1"/>
  <c r="B33" i="20" s="1"/>
  <c r="B35" i="20" s="1"/>
  <c r="B37" i="20" s="1"/>
  <c r="B39" i="20" s="1"/>
  <c r="R11" i="20"/>
  <c r="J1" i="20"/>
  <c r="I8" i="20" s="1"/>
  <c r="I1" i="6"/>
  <c r="H8" i="6" s="1"/>
  <c r="T7" i="21"/>
  <c r="T7" i="20"/>
  <c r="T7" i="19"/>
  <c r="AA1" i="30"/>
  <c r="S41" i="29"/>
  <c r="S41" i="27"/>
  <c r="S41" i="24"/>
  <c r="I3" i="18"/>
  <c r="Q1" i="18"/>
  <c r="Q1" i="17"/>
  <c r="C1" i="17"/>
  <c r="Q1" i="15"/>
  <c r="I1" i="14"/>
  <c r="H8" i="14" s="1"/>
  <c r="I1" i="13"/>
  <c r="I1" i="10"/>
  <c r="I1" i="9"/>
  <c r="H8" i="9" s="1"/>
  <c r="I1" i="8"/>
  <c r="H8" i="8" s="1"/>
  <c r="I1" i="7"/>
  <c r="H8" i="7" s="1"/>
  <c r="I3" i="6"/>
  <c r="D1" i="21"/>
  <c r="D1" i="20"/>
  <c r="AA1" i="19"/>
  <c r="E3" i="16"/>
  <c r="C1" i="6"/>
  <c r="V2" i="40"/>
  <c r="AD2" i="40"/>
  <c r="AD3" i="40" s="1"/>
  <c r="T5" i="40" s="1"/>
  <c r="T7" i="40" s="1"/>
  <c r="T9" i="40" s="1"/>
  <c r="T11" i="40" s="1"/>
  <c r="T13" i="40" s="1"/>
  <c r="T15" i="40" s="1"/>
  <c r="T17" i="40" s="1"/>
  <c r="T19" i="40" s="1"/>
  <c r="D28" i="40" s="1"/>
  <c r="D30" i="40" s="1"/>
  <c r="D32" i="40" s="1"/>
  <c r="D34" i="40" s="1"/>
  <c r="D36" i="40" s="1"/>
  <c r="D38" i="40" s="1"/>
  <c r="D40" i="40" s="1"/>
  <c r="D42" i="40" s="1"/>
  <c r="C32" i="16"/>
  <c r="J7" i="22" s="1"/>
  <c r="C41" i="16"/>
  <c r="F25" i="42" s="1"/>
  <c r="N25" i="42" s="1"/>
  <c r="N26" i="42" s="1"/>
  <c r="T7" i="22"/>
  <c r="C1" i="8"/>
  <c r="I3" i="7"/>
  <c r="T7" i="23"/>
  <c r="I3" i="8"/>
  <c r="C34" i="51"/>
  <c r="C36" i="51" s="1"/>
  <c r="C34" i="50"/>
  <c r="C36" i="50"/>
  <c r="C38" i="51"/>
  <c r="C40" i="51" s="1"/>
  <c r="C42" i="51" s="1"/>
  <c r="S36" i="40"/>
  <c r="S38" i="40" s="1"/>
  <c r="S40" i="40"/>
  <c r="S42" i="40"/>
  <c r="C40" i="46"/>
  <c r="S40" i="46"/>
  <c r="C42" i="46"/>
  <c r="R27" i="27"/>
  <c r="R29" i="27"/>
  <c r="R31" i="27" s="1"/>
  <c r="R33" i="27"/>
  <c r="R35" i="27"/>
  <c r="R37" i="27" s="1"/>
  <c r="R39" i="27" s="1"/>
  <c r="M7" i="22" l="1"/>
  <c r="M8" i="22" s="1"/>
  <c r="C11" i="22" s="1"/>
  <c r="C13" i="22" s="1"/>
  <c r="C15" i="22" s="1"/>
  <c r="C17" i="22" s="1"/>
  <c r="C19" i="22" s="1"/>
  <c r="C21" i="22" s="1"/>
  <c r="C23" i="22" s="1"/>
  <c r="C25" i="22" s="1"/>
  <c r="C27" i="22" s="1"/>
  <c r="C29" i="22" s="1"/>
  <c r="C31" i="22" s="1"/>
  <c r="C33" i="22" s="1"/>
  <c r="C35" i="22" s="1"/>
  <c r="C37" i="22" s="1"/>
  <c r="C39" i="22" s="1"/>
  <c r="S11" i="22" s="1"/>
  <c r="S13" i="22" s="1"/>
  <c r="S15" i="22" s="1"/>
  <c r="S17" i="22" s="1"/>
  <c r="S19" i="22" s="1"/>
  <c r="S21" i="22" s="1"/>
  <c r="S23" i="22" s="1"/>
  <c r="S25" i="22" s="1"/>
  <c r="S27" i="22" s="1"/>
  <c r="S29" i="22" s="1"/>
  <c r="S31" i="22" s="1"/>
  <c r="S33" i="22" s="1"/>
  <c r="S35" i="22" s="1"/>
  <c r="S37" i="22" s="1"/>
  <c r="S39" i="22" s="1"/>
  <c r="H8" i="10"/>
  <c r="H8" i="11"/>
  <c r="H8" i="13"/>
  <c r="G25" i="13"/>
  <c r="AJ3" i="49"/>
  <c r="Y8" i="62"/>
  <c r="Y9" i="62" s="1"/>
  <c r="Y10" i="62" s="1"/>
  <c r="S8" i="62"/>
  <c r="B9" i="62"/>
  <c r="B10" i="62" s="1"/>
  <c r="B11" i="62" s="1"/>
  <c r="C11" i="62" s="1"/>
  <c r="D11" i="62" s="1"/>
  <c r="O1" i="15"/>
  <c r="X1" i="30" s="1"/>
  <c r="V28" i="48"/>
  <c r="V2" i="48"/>
  <c r="AI2" i="48" s="1"/>
  <c r="C9" i="62"/>
  <c r="C10" i="62" s="1"/>
  <c r="D8" i="62"/>
  <c r="S29" i="44"/>
  <c r="T30" i="44"/>
  <c r="T32" i="44" s="1"/>
  <c r="C29" i="46"/>
  <c r="D32" i="46"/>
  <c r="V28" i="59"/>
  <c r="X3" i="49"/>
  <c r="S37" i="40"/>
  <c r="AJ3" i="59"/>
  <c r="C67" i="49"/>
  <c r="W2" i="59"/>
  <c r="AJ2" i="59" s="1"/>
  <c r="X3" i="59"/>
  <c r="D48" i="39"/>
  <c r="W2" i="49"/>
  <c r="R24" i="27"/>
  <c r="S59" i="16"/>
  <c r="P27" i="7" s="1"/>
  <c r="L11" i="18"/>
  <c r="O11" i="7"/>
  <c r="M23" i="7"/>
  <c r="U27" i="6"/>
  <c r="R19" i="6"/>
  <c r="P19" i="6"/>
  <c r="A23" i="6"/>
  <c r="U11" i="17"/>
  <c r="C11" i="17"/>
  <c r="G19" i="17"/>
  <c r="A11" i="17"/>
  <c r="F31" i="18"/>
  <c r="M19" i="18"/>
  <c r="J19" i="18"/>
  <c r="L31" i="15"/>
  <c r="S19" i="15"/>
  <c r="P19" i="15"/>
  <c r="A11" i="15"/>
  <c r="L23" i="14"/>
  <c r="F27" i="14"/>
  <c r="M19" i="14"/>
  <c r="A27" i="14"/>
  <c r="U31" i="13"/>
  <c r="D31" i="15"/>
  <c r="F19" i="7"/>
  <c r="S23" i="7"/>
  <c r="R31" i="6"/>
  <c r="S15" i="6"/>
  <c r="J19" i="6"/>
  <c r="F31" i="17"/>
  <c r="G27" i="17"/>
  <c r="A31" i="17"/>
  <c r="S23" i="18"/>
  <c r="A27" i="18"/>
  <c r="U15" i="15"/>
  <c r="S11" i="15"/>
  <c r="A19" i="15"/>
  <c r="O31" i="14"/>
  <c r="P31" i="14"/>
  <c r="D15" i="14"/>
  <c r="A11" i="14"/>
  <c r="C19" i="13"/>
  <c r="J27" i="13"/>
  <c r="G31" i="13"/>
  <c r="R15" i="12"/>
  <c r="F15" i="12"/>
  <c r="S19" i="12"/>
  <c r="A31" i="12"/>
  <c r="S27" i="11"/>
  <c r="L27" i="11"/>
  <c r="F19" i="11"/>
  <c r="O11" i="11"/>
  <c r="G11" i="11"/>
  <c r="L15" i="10"/>
  <c r="S27" i="10"/>
  <c r="M31" i="10"/>
  <c r="A19" i="10"/>
  <c r="O11" i="9"/>
  <c r="L15" i="9"/>
  <c r="G31" i="9"/>
  <c r="C11" i="9"/>
  <c r="A19" i="9"/>
  <c r="D27" i="8"/>
  <c r="U15" i="8"/>
  <c r="I11" i="8"/>
  <c r="A11" i="8"/>
  <c r="I31" i="7"/>
  <c r="C27" i="7"/>
  <c r="R15" i="6"/>
  <c r="S11" i="6"/>
  <c r="M19" i="6"/>
  <c r="C11" i="8"/>
  <c r="R11" i="8"/>
  <c r="R19" i="8"/>
  <c r="M31" i="8"/>
  <c r="G15" i="9"/>
  <c r="J15" i="9"/>
  <c r="R19" i="9"/>
  <c r="G31" i="10"/>
  <c r="M15" i="10"/>
  <c r="L11" i="10"/>
  <c r="I11" i="11"/>
  <c r="I15" i="11"/>
  <c r="U23" i="11"/>
  <c r="U31" i="11"/>
  <c r="D15" i="12"/>
  <c r="I15" i="12"/>
  <c r="A23" i="13"/>
  <c r="D27" i="13"/>
  <c r="C31" i="13"/>
  <c r="U27" i="13"/>
  <c r="J11" i="14"/>
  <c r="O11" i="14"/>
  <c r="J31" i="15"/>
  <c r="P23" i="15"/>
  <c r="J15" i="18"/>
  <c r="O19" i="18"/>
  <c r="R31" i="18"/>
  <c r="I11" i="17"/>
  <c r="C11" i="6"/>
  <c r="U19" i="6"/>
  <c r="I23" i="12"/>
  <c r="P15" i="8"/>
  <c r="M19" i="8"/>
  <c r="O27" i="8"/>
  <c r="C27" i="9"/>
  <c r="F15" i="9"/>
  <c r="I11" i="9"/>
  <c r="U31" i="9"/>
  <c r="G11" i="10"/>
  <c r="F11" i="10"/>
  <c r="U27" i="10"/>
  <c r="A11" i="11"/>
  <c r="C23" i="11"/>
  <c r="C31" i="11"/>
  <c r="L31" i="11"/>
  <c r="P31" i="12"/>
  <c r="L31" i="12"/>
  <c r="U27" i="12"/>
  <c r="P27" i="13"/>
  <c r="O11" i="13"/>
  <c r="R23" i="13"/>
  <c r="F11" i="14"/>
  <c r="A23" i="15"/>
  <c r="G19" i="15"/>
  <c r="P31" i="18"/>
  <c r="I27" i="18"/>
  <c r="P19" i="17"/>
  <c r="G11" i="6"/>
  <c r="P11" i="6"/>
  <c r="L27" i="7"/>
  <c r="S15" i="8"/>
  <c r="S19" i="8"/>
  <c r="F27" i="8"/>
  <c r="D19" i="9"/>
  <c r="F23" i="9"/>
  <c r="I23" i="9"/>
  <c r="A11" i="10"/>
  <c r="D11" i="10"/>
  <c r="F15" i="10"/>
  <c r="R11" i="10"/>
  <c r="C11" i="11"/>
  <c r="O19" i="11"/>
  <c r="O27" i="11"/>
  <c r="P31" i="11"/>
  <c r="S15" i="12"/>
  <c r="O19" i="12"/>
  <c r="R31" i="12"/>
  <c r="S11" i="13"/>
  <c r="O19" i="13"/>
  <c r="U15" i="13"/>
  <c r="S27" i="14"/>
  <c r="U19" i="14"/>
  <c r="G31" i="15"/>
  <c r="R19" i="15"/>
  <c r="S15" i="18"/>
  <c r="F19" i="18"/>
  <c r="S15" i="17"/>
  <c r="G15" i="6"/>
  <c r="P27" i="6"/>
  <c r="C19" i="7"/>
  <c r="R13" i="23"/>
  <c r="R15" i="23" s="1"/>
  <c r="R17" i="23" s="1"/>
  <c r="R19" i="23" s="1"/>
  <c r="R21" i="23" s="1"/>
  <c r="R23" i="23" s="1"/>
  <c r="R25" i="23" s="1"/>
  <c r="R27" i="23" s="1"/>
  <c r="R29" i="23" s="1"/>
  <c r="R31" i="23" s="1"/>
  <c r="R33" i="23" s="1"/>
  <c r="R35" i="23" s="1"/>
  <c r="R37" i="23" s="1"/>
  <c r="R39" i="23" s="1"/>
  <c r="R41" i="23" s="1"/>
  <c r="R13" i="30"/>
  <c r="R15" i="30" s="1"/>
  <c r="R17" i="30" s="1"/>
  <c r="R19" i="30" s="1"/>
  <c r="R21" i="30" s="1"/>
  <c r="R23" i="30" s="1"/>
  <c r="R25" i="30" s="1"/>
  <c r="R27" i="30" s="1"/>
  <c r="R29" i="30" s="1"/>
  <c r="R31" i="30" s="1"/>
  <c r="R33" i="30" s="1"/>
  <c r="R35" i="30" s="1"/>
  <c r="R37" i="30" s="1"/>
  <c r="R39" i="30" s="1"/>
  <c r="R41" i="30" s="1"/>
  <c r="R13" i="19"/>
  <c r="R15" i="19" s="1"/>
  <c r="R17" i="19" s="1"/>
  <c r="R19" i="19" s="1"/>
  <c r="R21" i="19" s="1"/>
  <c r="R23" i="19" s="1"/>
  <c r="R25" i="19" s="1"/>
  <c r="R27" i="19" s="1"/>
  <c r="R29" i="19" s="1"/>
  <c r="R31" i="19" s="1"/>
  <c r="R33" i="19" s="1"/>
  <c r="R35" i="19" s="1"/>
  <c r="R37" i="19" s="1"/>
  <c r="R39" i="19" s="1"/>
  <c r="R41" i="19" s="1"/>
  <c r="R13" i="20"/>
  <c r="R15" i="20" s="1"/>
  <c r="R17" i="20" s="1"/>
  <c r="R19" i="20" s="1"/>
  <c r="R21" i="20" s="1"/>
  <c r="R23" i="20" s="1"/>
  <c r="R25" i="20" s="1"/>
  <c r="R27" i="20" s="1"/>
  <c r="R29" i="20" s="1"/>
  <c r="R31" i="20" s="1"/>
  <c r="R33" i="20" s="1"/>
  <c r="R35" i="20" s="1"/>
  <c r="R37" i="20" s="1"/>
  <c r="D38" i="53"/>
  <c r="C37" i="53"/>
  <c r="D28" i="54"/>
  <c r="S20" i="54"/>
  <c r="D42" i="51"/>
  <c r="S29" i="43"/>
  <c r="T30" i="43"/>
  <c r="I8" i="28"/>
  <c r="S42" i="46"/>
  <c r="T40" i="46"/>
  <c r="C38" i="50"/>
  <c r="R13" i="29"/>
  <c r="R15" i="29" s="1"/>
  <c r="R17" i="29" s="1"/>
  <c r="R19" i="29" s="1"/>
  <c r="R21" i="29" s="1"/>
  <c r="R23" i="29" s="1"/>
  <c r="R25" i="29" s="1"/>
  <c r="R27" i="29" s="1"/>
  <c r="R29" i="29" s="1"/>
  <c r="R31" i="29" s="1"/>
  <c r="R33" i="29" s="1"/>
  <c r="R35" i="29" s="1"/>
  <c r="R37" i="29" s="1"/>
  <c r="R39" i="29" s="1"/>
  <c r="R13" i="25"/>
  <c r="R15" i="25" s="1"/>
  <c r="R17" i="25" s="1"/>
  <c r="R19" i="25" s="1"/>
  <c r="R21" i="25" s="1"/>
  <c r="R23" i="25" s="1"/>
  <c r="R25" i="25" s="1"/>
  <c r="R27" i="25" s="1"/>
  <c r="R29" i="25" s="1"/>
  <c r="R31" i="25" s="1"/>
  <c r="R33" i="25" s="1"/>
  <c r="R35" i="25" s="1"/>
  <c r="R37" i="25" s="1"/>
  <c r="R39" i="25" s="1"/>
  <c r="R41" i="25" s="1"/>
  <c r="S31" i="44"/>
  <c r="R13" i="24"/>
  <c r="R15" i="24" s="1"/>
  <c r="R17" i="24" s="1"/>
  <c r="R19" i="24" s="1"/>
  <c r="R21" i="24" s="1"/>
  <c r="R23" i="24" s="1"/>
  <c r="R25" i="24" s="1"/>
  <c r="R27" i="24" s="1"/>
  <c r="R29" i="24" s="1"/>
  <c r="R31" i="24" s="1"/>
  <c r="R33" i="24" s="1"/>
  <c r="R35" i="24" s="1"/>
  <c r="R37" i="24" s="1"/>
  <c r="R39" i="24" s="1"/>
  <c r="R13" i="26"/>
  <c r="R15" i="26" s="1"/>
  <c r="R17" i="26" s="1"/>
  <c r="R19" i="26" s="1"/>
  <c r="R21" i="26" s="1"/>
  <c r="R23" i="26" s="1"/>
  <c r="R25" i="26" s="1"/>
  <c r="R27" i="26" s="1"/>
  <c r="R29" i="26" s="1"/>
  <c r="R31" i="26" s="1"/>
  <c r="R33" i="26" s="1"/>
  <c r="R35" i="26" s="1"/>
  <c r="R37" i="26" s="1"/>
  <c r="R39" i="26" s="1"/>
  <c r="R41" i="26" s="1"/>
  <c r="R13" i="28"/>
  <c r="R15" i="28" s="1"/>
  <c r="R17" i="28" s="1"/>
  <c r="R19" i="28" s="1"/>
  <c r="R21" i="28" s="1"/>
  <c r="R23" i="28" s="1"/>
  <c r="R25" i="28" s="1"/>
  <c r="R27" i="28" s="1"/>
  <c r="R29" i="28" s="1"/>
  <c r="R31" i="28" s="1"/>
  <c r="R33" i="28" s="1"/>
  <c r="R35" i="28" s="1"/>
  <c r="R37" i="28" s="1"/>
  <c r="R39" i="28" s="1"/>
  <c r="R41" i="28" s="1"/>
  <c r="C44" i="46"/>
  <c r="D34" i="50"/>
  <c r="D36" i="50" s="1"/>
  <c r="I8" i="25"/>
  <c r="D1" i="24"/>
  <c r="Q1" i="7"/>
  <c r="C50" i="16"/>
  <c r="V2" i="42"/>
  <c r="AD2" i="42" s="1"/>
  <c r="AD3" i="42" s="1"/>
  <c r="T5" i="42" s="1"/>
  <c r="T7" i="42" s="1"/>
  <c r="T9" i="42" s="1"/>
  <c r="T11" i="42" s="1"/>
  <c r="T13" i="42" s="1"/>
  <c r="T15" i="42" s="1"/>
  <c r="J7" i="23"/>
  <c r="M7" i="23" s="1"/>
  <c r="M8" i="23" s="1"/>
  <c r="C11" i="23" s="1"/>
  <c r="C13" i="23" s="1"/>
  <c r="C15" i="23" s="1"/>
  <c r="C17" i="23" s="1"/>
  <c r="C19" i="23" s="1"/>
  <c r="C21" i="23" s="1"/>
  <c r="C23" i="23" s="1"/>
  <c r="C25" i="23" s="1"/>
  <c r="C27" i="23" s="1"/>
  <c r="C29" i="23" s="1"/>
  <c r="C31" i="23" s="1"/>
  <c r="C33" i="23" s="1"/>
  <c r="C35" i="23" s="1"/>
  <c r="C37" i="23" s="1"/>
  <c r="C39" i="23" s="1"/>
  <c r="S11" i="23" s="1"/>
  <c r="S13" i="23" s="1"/>
  <c r="S15" i="23" s="1"/>
  <c r="S17" i="23" s="1"/>
  <c r="S19" i="23" s="1"/>
  <c r="S21" i="23" s="1"/>
  <c r="S23" i="23" s="1"/>
  <c r="S25" i="23" s="1"/>
  <c r="S27" i="23" s="1"/>
  <c r="S29" i="23" s="1"/>
  <c r="S31" i="23" s="1"/>
  <c r="S33" i="23" s="1"/>
  <c r="S35" i="23" s="1"/>
  <c r="S37" i="23" s="1"/>
  <c r="S39" i="23" s="1"/>
  <c r="S41" i="23" s="1"/>
  <c r="C1" i="9"/>
  <c r="AA1" i="22"/>
  <c r="I8" i="19"/>
  <c r="M7" i="19"/>
  <c r="M8" i="19" s="1"/>
  <c r="C11" i="19" s="1"/>
  <c r="C13" i="19" s="1"/>
  <c r="C15" i="19" s="1"/>
  <c r="C17" i="19" s="1"/>
  <c r="C19" i="19" s="1"/>
  <c r="C21" i="19" s="1"/>
  <c r="C23" i="19" s="1"/>
  <c r="AA1" i="21"/>
  <c r="I8" i="24"/>
  <c r="V25" i="51"/>
  <c r="AD25" i="51" s="1"/>
  <c r="AD26" i="51" s="1"/>
  <c r="T28" i="51" s="1"/>
  <c r="T30" i="51" s="1"/>
  <c r="T32" i="51" s="1"/>
  <c r="T34" i="51" s="1"/>
  <c r="T36" i="51" s="1"/>
  <c r="T38" i="51" s="1"/>
  <c r="T40" i="51" s="1"/>
  <c r="T42" i="51" s="1"/>
  <c r="F2" i="42"/>
  <c r="N2" i="42" s="1"/>
  <c r="N3" i="42" s="1"/>
  <c r="D5" i="42" s="1"/>
  <c r="D7" i="42" s="1"/>
  <c r="D9" i="42" s="1"/>
  <c r="D11" i="42" s="1"/>
  <c r="D13" i="42" s="1"/>
  <c r="D15" i="42" s="1"/>
  <c r="D1" i="23"/>
  <c r="Q1" i="6"/>
  <c r="R23" i="12"/>
  <c r="G23" i="12"/>
  <c r="C31" i="15"/>
  <c r="R31" i="7"/>
  <c r="R15" i="7"/>
  <c r="I23" i="7"/>
  <c r="P23" i="7"/>
  <c r="M31" i="7"/>
  <c r="G15" i="7"/>
  <c r="U15" i="6"/>
  <c r="O31" i="6"/>
  <c r="I15" i="6"/>
  <c r="P31" i="6"/>
  <c r="P15" i="6"/>
  <c r="G19" i="6"/>
  <c r="R23" i="17"/>
  <c r="O31" i="17"/>
  <c r="I15" i="17"/>
  <c r="P31" i="17"/>
  <c r="M23" i="17"/>
  <c r="D31" i="17"/>
  <c r="G27" i="15"/>
  <c r="S27" i="15"/>
  <c r="U31" i="7"/>
  <c r="J23" i="12"/>
  <c r="P27" i="15"/>
  <c r="P11" i="18"/>
  <c r="L23" i="7"/>
  <c r="F27" i="7"/>
  <c r="S11" i="7"/>
  <c r="G23" i="7"/>
  <c r="D27" i="7"/>
  <c r="R27" i="6"/>
  <c r="I11" i="6"/>
  <c r="F15" i="6"/>
  <c r="P23" i="6"/>
  <c r="D31" i="6"/>
  <c r="A31" i="6"/>
  <c r="R31" i="17"/>
  <c r="I19" i="17"/>
  <c r="F19" i="17"/>
  <c r="P27" i="17"/>
  <c r="G15" i="17"/>
  <c r="D19" i="17"/>
  <c r="R27" i="18"/>
  <c r="I23" i="18"/>
  <c r="F27" i="18"/>
  <c r="S19" i="18"/>
  <c r="G31" i="18"/>
  <c r="G15" i="18"/>
  <c r="U31" i="15"/>
  <c r="L23" i="15"/>
  <c r="I31" i="15"/>
  <c r="C19" i="15"/>
  <c r="M15" i="15"/>
  <c r="J19" i="15"/>
  <c r="D11" i="15"/>
  <c r="R15" i="14"/>
  <c r="O23" i="14"/>
  <c r="I23" i="14"/>
  <c r="S31" i="14"/>
  <c r="S15" i="14"/>
  <c r="M15" i="14"/>
  <c r="D23" i="14"/>
  <c r="A31" i="14"/>
  <c r="R31" i="13"/>
  <c r="L15" i="13"/>
  <c r="I23" i="13"/>
  <c r="C23" i="13"/>
  <c r="M27" i="13"/>
  <c r="M11" i="13"/>
  <c r="G11" i="13"/>
  <c r="D19" i="13"/>
  <c r="U19" i="12"/>
  <c r="R27" i="12"/>
  <c r="L15" i="12"/>
  <c r="I19" i="12"/>
  <c r="F11" i="12"/>
  <c r="C19" i="12"/>
  <c r="S27" i="12"/>
  <c r="P15" i="12"/>
  <c r="M19" i="12"/>
  <c r="J27" i="12"/>
  <c r="G11" i="12"/>
  <c r="D11" i="12"/>
  <c r="A19" i="12"/>
  <c r="M31" i="11"/>
  <c r="G31" i="11"/>
  <c r="A31" i="11"/>
  <c r="J27" i="11"/>
  <c r="D27" i="11"/>
  <c r="S23" i="11"/>
  <c r="G23" i="11"/>
  <c r="A23" i="11"/>
  <c r="P19" i="11"/>
  <c r="D19" i="11"/>
  <c r="S15" i="11"/>
  <c r="M15" i="11"/>
  <c r="A15" i="11"/>
  <c r="P11" i="11"/>
  <c r="J11" i="11"/>
  <c r="R31" i="10"/>
  <c r="R15" i="10"/>
  <c r="U23" i="10"/>
  <c r="O15" i="10"/>
  <c r="L23" i="10"/>
  <c r="I31" i="10"/>
  <c r="F23" i="10"/>
  <c r="C31" i="10"/>
  <c r="C15" i="10"/>
  <c r="P31" i="10"/>
  <c r="P15" i="10"/>
  <c r="M23" i="10"/>
  <c r="J15" i="10"/>
  <c r="G23" i="10"/>
  <c r="D31" i="10"/>
  <c r="A23" i="10"/>
  <c r="U19" i="9"/>
  <c r="R27" i="9"/>
  <c r="O19" i="9"/>
  <c r="L27" i="9"/>
  <c r="L11" i="9"/>
  <c r="S27" i="9"/>
  <c r="S11" i="9"/>
  <c r="P19" i="9"/>
  <c r="M11" i="9"/>
  <c r="J19" i="9"/>
  <c r="G27" i="9"/>
  <c r="F19" i="9"/>
  <c r="D31" i="9"/>
  <c r="D11" i="9"/>
  <c r="A11" i="9"/>
  <c r="A23" i="9"/>
  <c r="P31" i="8"/>
  <c r="F31" i="8"/>
  <c r="S31" i="8"/>
  <c r="A31" i="8"/>
  <c r="I27" i="8"/>
  <c r="S27" i="8"/>
  <c r="C27" i="8"/>
  <c r="I23" i="8"/>
  <c r="G23" i="8"/>
  <c r="U19" i="8"/>
  <c r="I19" i="8"/>
  <c r="R15" i="8"/>
  <c r="F15" i="8"/>
  <c r="P19" i="8"/>
  <c r="N3" i="16"/>
  <c r="A3" i="16" s="1"/>
  <c r="H8" i="18"/>
  <c r="A1" i="18"/>
  <c r="A1" i="19" s="1"/>
  <c r="C67" i="48"/>
  <c r="W3" i="48"/>
  <c r="F2" i="40"/>
  <c r="N2" i="40" s="1"/>
  <c r="N3" i="40" s="1"/>
  <c r="D5" i="40" s="1"/>
  <c r="D7" i="40" s="1"/>
  <c r="D9" i="40" s="1"/>
  <c r="D11" i="40" s="1"/>
  <c r="D13" i="40" s="1"/>
  <c r="J7" i="20"/>
  <c r="M7" i="20" s="1"/>
  <c r="M8" i="20" s="1"/>
  <c r="C11" i="20" s="1"/>
  <c r="C13" i="20" s="1"/>
  <c r="C15" i="20" s="1"/>
  <c r="C17" i="20" s="1"/>
  <c r="C19" i="20" s="1"/>
  <c r="C21" i="20" s="1"/>
  <c r="C23" i="20" s="1"/>
  <c r="C25" i="20" s="1"/>
  <c r="C27" i="20" s="1"/>
  <c r="C29" i="20" s="1"/>
  <c r="C31" i="20" s="1"/>
  <c r="C33" i="20" s="1"/>
  <c r="C35" i="20" s="1"/>
  <c r="C37" i="20" s="1"/>
  <c r="C39" i="20" s="1"/>
  <c r="S11" i="20" s="1"/>
  <c r="S13" i="20" s="1"/>
  <c r="S15" i="20" s="1"/>
  <c r="S17" i="20" s="1"/>
  <c r="S19" i="20" s="1"/>
  <c r="S21" i="20" s="1"/>
  <c r="S23" i="20" s="1"/>
  <c r="S25" i="20" s="1"/>
  <c r="S27" i="20" s="1"/>
  <c r="S29" i="20" s="1"/>
  <c r="S31" i="20" s="1"/>
  <c r="S33" i="20" s="1"/>
  <c r="S35" i="20" s="1"/>
  <c r="C32" i="52"/>
  <c r="D30" i="52"/>
  <c r="R22" i="21"/>
  <c r="S39" i="44"/>
  <c r="T8" i="62" l="1"/>
  <c r="S9" i="62"/>
  <c r="S10" i="62" s="1"/>
  <c r="S11" i="62" s="1"/>
  <c r="B12" i="62"/>
  <c r="C12" i="62" s="1"/>
  <c r="D12" i="62" s="1"/>
  <c r="E12" i="62" s="1"/>
  <c r="F12" i="62" s="1"/>
  <c r="G12" i="62" s="1"/>
  <c r="H12" i="62" s="1"/>
  <c r="U2" i="48"/>
  <c r="V8" i="48" s="1"/>
  <c r="W8" i="48" s="1"/>
  <c r="X8" i="48" s="1"/>
  <c r="Y8" i="48" s="1"/>
  <c r="Z8" i="48" s="1"/>
  <c r="AA8" i="48" s="1"/>
  <c r="C25" i="19"/>
  <c r="B26" i="19" s="1"/>
  <c r="T17" i="42"/>
  <c r="T19" i="42" s="1"/>
  <c r="D28" i="42" s="1"/>
  <c r="D30" i="42" s="1"/>
  <c r="D32" i="42" s="1"/>
  <c r="D34" i="42" s="1"/>
  <c r="D36" i="42" s="1"/>
  <c r="D38" i="42" s="1"/>
  <c r="D40" i="42" s="1"/>
  <c r="D42" i="42" s="1"/>
  <c r="V2" i="59"/>
  <c r="V8" i="59" s="1"/>
  <c r="W8" i="59" s="1"/>
  <c r="X8" i="59" s="1"/>
  <c r="Y8" i="59" s="1"/>
  <c r="Z8" i="59" s="1"/>
  <c r="AA8" i="59" s="1"/>
  <c r="E11" i="62"/>
  <c r="E8" i="62"/>
  <c r="D9" i="62"/>
  <c r="D10" i="62" s="1"/>
  <c r="AJ2" i="49"/>
  <c r="V2" i="49" s="1"/>
  <c r="C33" i="46"/>
  <c r="D36" i="46"/>
  <c r="C49" i="39"/>
  <c r="D52" i="39"/>
  <c r="S31" i="13"/>
  <c r="R15" i="13"/>
  <c r="J23" i="14"/>
  <c r="F31" i="14"/>
  <c r="A15" i="15"/>
  <c r="S23" i="15"/>
  <c r="U11" i="15"/>
  <c r="P23" i="18"/>
  <c r="O31" i="18"/>
  <c r="M31" i="17"/>
  <c r="M27" i="6"/>
  <c r="O27" i="6"/>
  <c r="P15" i="7"/>
  <c r="J11" i="18"/>
  <c r="R11" i="7"/>
  <c r="D15" i="17"/>
  <c r="F23" i="17"/>
  <c r="D11" i="6"/>
  <c r="F23" i="6"/>
  <c r="D23" i="7"/>
  <c r="F15" i="7"/>
  <c r="F11" i="18"/>
  <c r="M11" i="7"/>
  <c r="D27" i="17"/>
  <c r="L19" i="15"/>
  <c r="P19" i="14"/>
  <c r="J23" i="13"/>
  <c r="M31" i="12"/>
  <c r="C19" i="11"/>
  <c r="S11" i="10"/>
  <c r="S15" i="9"/>
  <c r="R23" i="8"/>
  <c r="J31" i="7"/>
  <c r="J19" i="17"/>
  <c r="L11" i="15"/>
  <c r="P11" i="14"/>
  <c r="M19" i="13"/>
  <c r="M27" i="12"/>
  <c r="A19" i="11"/>
  <c r="S31" i="10"/>
  <c r="P31" i="9"/>
  <c r="O23" i="8"/>
  <c r="U27" i="7"/>
  <c r="S31" i="17"/>
  <c r="U19" i="15"/>
  <c r="I15" i="14"/>
  <c r="S27" i="13"/>
  <c r="S31" i="12"/>
  <c r="J23" i="11"/>
  <c r="F31" i="10"/>
  <c r="I31" i="9"/>
  <c r="D31" i="8"/>
  <c r="O23" i="17"/>
  <c r="D19" i="7"/>
  <c r="G11" i="8"/>
  <c r="J27" i="8"/>
  <c r="M23" i="9"/>
  <c r="D19" i="10"/>
  <c r="O11" i="10"/>
  <c r="U19" i="11"/>
  <c r="G15" i="12"/>
  <c r="U15" i="12"/>
  <c r="I15" i="13"/>
  <c r="C15" i="14"/>
  <c r="C15" i="15"/>
  <c r="I19" i="18"/>
  <c r="L19" i="17"/>
  <c r="A19" i="7"/>
  <c r="L19" i="13"/>
  <c r="P15" i="14"/>
  <c r="D15" i="15"/>
  <c r="R31" i="15"/>
  <c r="I31" i="18"/>
  <c r="F15" i="17"/>
  <c r="C27" i="6"/>
  <c r="P23" i="12"/>
  <c r="J27" i="15"/>
  <c r="G19" i="7"/>
  <c r="J23" i="6"/>
  <c r="S19" i="17"/>
  <c r="R23" i="18"/>
  <c r="M31" i="18"/>
  <c r="O11" i="15"/>
  <c r="J23" i="15"/>
  <c r="L19" i="14"/>
  <c r="M11" i="14"/>
  <c r="O31" i="13"/>
  <c r="S19" i="13"/>
  <c r="D23" i="13"/>
  <c r="L19" i="12"/>
  <c r="P11" i="12"/>
  <c r="R31" i="11"/>
  <c r="R23" i="11"/>
  <c r="P15" i="11"/>
  <c r="R19" i="10"/>
  <c r="F27" i="10"/>
  <c r="J27" i="10"/>
  <c r="U15" i="9"/>
  <c r="S23" i="9"/>
  <c r="F27" i="9"/>
  <c r="I31" i="8"/>
  <c r="L23" i="8"/>
  <c r="A19" i="8"/>
  <c r="U19" i="7"/>
  <c r="U11" i="6"/>
  <c r="A15" i="6"/>
  <c r="M19" i="17"/>
  <c r="L23" i="18"/>
  <c r="G27" i="18"/>
  <c r="I15" i="15"/>
  <c r="D19" i="15"/>
  <c r="I11" i="14"/>
  <c r="G27" i="14"/>
  <c r="L11" i="13"/>
  <c r="P11" i="13"/>
  <c r="A19" i="13"/>
  <c r="F31" i="12"/>
  <c r="J31" i="12"/>
  <c r="I31" i="11"/>
  <c r="F23" i="11"/>
  <c r="F15" i="11"/>
  <c r="U15" i="10"/>
  <c r="C19" i="10"/>
  <c r="G27" i="10"/>
  <c r="R15" i="9"/>
  <c r="P15" i="9"/>
  <c r="D23" i="9"/>
  <c r="A27" i="8"/>
  <c r="F19" i="8"/>
  <c r="D15" i="8"/>
  <c r="F23" i="7"/>
  <c r="I27" i="6"/>
  <c r="L31" i="17"/>
  <c r="G11" i="17"/>
  <c r="F23" i="18"/>
  <c r="A31" i="18"/>
  <c r="C11" i="15"/>
  <c r="U27" i="14"/>
  <c r="C19" i="14"/>
  <c r="D11" i="14"/>
  <c r="F27" i="13"/>
  <c r="J31" i="13"/>
  <c r="U11" i="12"/>
  <c r="C27" i="12"/>
  <c r="G19" i="12"/>
  <c r="R27" i="11"/>
  <c r="R11" i="11"/>
  <c r="L31" i="10"/>
  <c r="S15" i="10"/>
  <c r="D23" i="10"/>
  <c r="L31" i="9"/>
  <c r="M15" i="9"/>
  <c r="C15" i="9"/>
  <c r="G27" i="8"/>
  <c r="L15" i="8"/>
  <c r="J11" i="8"/>
  <c r="P19" i="7"/>
  <c r="S31" i="6"/>
  <c r="A15" i="17"/>
  <c r="R11" i="14"/>
  <c r="G23" i="13"/>
  <c r="G27" i="11"/>
  <c r="P11" i="10"/>
  <c r="A15" i="9"/>
  <c r="S31" i="18"/>
  <c r="P27" i="14"/>
  <c r="O27" i="12"/>
  <c r="G19" i="11"/>
  <c r="A15" i="10"/>
  <c r="U23" i="8"/>
  <c r="R23" i="15"/>
  <c r="U19" i="13"/>
  <c r="S23" i="12"/>
  <c r="F11" i="11"/>
  <c r="I27" i="9"/>
  <c r="L11" i="8"/>
  <c r="F27" i="17"/>
  <c r="P15" i="15"/>
  <c r="C27" i="13"/>
  <c r="A27" i="12"/>
  <c r="I27" i="10"/>
  <c r="J11" i="9"/>
  <c r="M23" i="18"/>
  <c r="G23" i="6"/>
  <c r="R27" i="7"/>
  <c r="S27" i="7"/>
  <c r="G11" i="7"/>
  <c r="O19" i="6"/>
  <c r="S27" i="6"/>
  <c r="D23" i="6"/>
  <c r="L27" i="17"/>
  <c r="S11" i="17"/>
  <c r="D11" i="17"/>
  <c r="L31" i="18"/>
  <c r="S27" i="18"/>
  <c r="G19" i="18"/>
  <c r="O31" i="15"/>
  <c r="C23" i="15"/>
  <c r="J15" i="15"/>
  <c r="U15" i="14"/>
  <c r="I27" i="14"/>
  <c r="S11" i="14"/>
  <c r="G23" i="14"/>
  <c r="U11" i="13"/>
  <c r="I19" i="13"/>
  <c r="L11" i="7"/>
  <c r="J27" i="7"/>
  <c r="O11" i="6"/>
  <c r="M31" i="6"/>
  <c r="R15" i="17"/>
  <c r="P23" i="17"/>
  <c r="U27" i="18"/>
  <c r="F15" i="18"/>
  <c r="D31" i="18"/>
  <c r="L15" i="15"/>
  <c r="M23" i="15"/>
  <c r="U11" i="14"/>
  <c r="F19" i="14"/>
  <c r="J27" i="14"/>
  <c r="R27" i="13"/>
  <c r="F19" i="13"/>
  <c r="M23" i="13"/>
  <c r="D11" i="13"/>
  <c r="O15" i="12"/>
  <c r="C15" i="12"/>
  <c r="J15" i="12"/>
  <c r="O31" i="11"/>
  <c r="C27" i="11"/>
  <c r="M19" i="11"/>
  <c r="C15" i="11"/>
  <c r="U31" i="10"/>
  <c r="I19" i="10"/>
  <c r="P27" i="10"/>
  <c r="G15" i="10"/>
  <c r="R31" i="9"/>
  <c r="I15" i="9"/>
  <c r="J27" i="9"/>
  <c r="C31" i="9"/>
  <c r="J31" i="8"/>
  <c r="P23" i="8"/>
  <c r="C15" i="8"/>
  <c r="S11" i="8"/>
  <c r="O11" i="18"/>
  <c r="S19" i="7"/>
  <c r="A11" i="7"/>
  <c r="C23" i="6"/>
  <c r="D15" i="6"/>
  <c r="M11" i="8"/>
  <c r="O15" i="8"/>
  <c r="L27" i="8"/>
  <c r="C23" i="9"/>
  <c r="M19" i="9"/>
  <c r="O15" i="9"/>
  <c r="D27" i="10"/>
  <c r="S19" i="10"/>
  <c r="O19" i="10"/>
  <c r="S11" i="11"/>
  <c r="S19" i="11"/>
  <c r="U27" i="11"/>
  <c r="G27" i="12"/>
  <c r="C31" i="12"/>
  <c r="U23" i="12"/>
  <c r="M15" i="13"/>
  <c r="I11" i="13"/>
  <c r="D19" i="14"/>
  <c r="C27" i="14"/>
  <c r="U31" i="14"/>
  <c r="C27" i="15"/>
  <c r="D23" i="18"/>
  <c r="I15" i="18"/>
  <c r="G31" i="17"/>
  <c r="O19" i="17"/>
  <c r="L19" i="6"/>
  <c r="I11" i="7"/>
  <c r="D11" i="8"/>
  <c r="U11" i="8"/>
  <c r="M27" i="8"/>
  <c r="A31" i="9"/>
  <c r="J23" i="9"/>
  <c r="L19" i="9"/>
  <c r="A31" i="10"/>
  <c r="P23" i="10"/>
  <c r="L19" i="10"/>
  <c r="L11" i="11"/>
  <c r="L19" i="11"/>
  <c r="M27" i="11"/>
  <c r="D19" i="12"/>
  <c r="C11" i="12"/>
  <c r="R19" i="12"/>
  <c r="J15" i="13"/>
  <c r="F11" i="13"/>
  <c r="A19" i="14"/>
  <c r="S23" i="14"/>
  <c r="R27" i="14"/>
  <c r="S15" i="15"/>
  <c r="U23" i="15"/>
  <c r="C23" i="18"/>
  <c r="D23" i="17"/>
  <c r="I27" i="17"/>
  <c r="F19" i="6"/>
  <c r="C15" i="7"/>
  <c r="A15" i="8"/>
  <c r="C19" i="8"/>
  <c r="P27" i="8"/>
  <c r="D15" i="9"/>
  <c r="P11" i="9"/>
  <c r="O27" i="9"/>
  <c r="G19" i="10"/>
  <c r="C11" i="10"/>
  <c r="O27" i="10"/>
  <c r="D15" i="11"/>
  <c r="D23" i="11"/>
  <c r="D31" i="11"/>
  <c r="J19" i="12"/>
  <c r="F23" i="12"/>
  <c r="U31" i="12"/>
  <c r="M31" i="13"/>
  <c r="I31" i="13"/>
  <c r="G11" i="14"/>
  <c r="F23" i="14"/>
  <c r="A27" i="15"/>
  <c r="F19" i="15"/>
  <c r="G23" i="18"/>
  <c r="L15" i="18"/>
  <c r="J27" i="17"/>
  <c r="R27" i="17"/>
  <c r="R11" i="6"/>
  <c r="O27" i="7"/>
  <c r="G15" i="8"/>
  <c r="I27" i="15"/>
  <c r="M11" i="18"/>
  <c r="O23" i="7"/>
  <c r="F31" i="7"/>
  <c r="S15" i="7"/>
  <c r="J23" i="7"/>
  <c r="A31" i="7"/>
  <c r="R23" i="6"/>
  <c r="I31" i="6"/>
  <c r="C15" i="6"/>
  <c r="M23" i="6"/>
  <c r="D27" i="6"/>
  <c r="U15" i="17"/>
  <c r="L23" i="17"/>
  <c r="C31" i="17"/>
  <c r="P15" i="17"/>
  <c r="G23" i="17"/>
  <c r="M23" i="12"/>
  <c r="D11" i="18"/>
  <c r="U11" i="7"/>
  <c r="I19" i="7"/>
  <c r="A31" i="15"/>
  <c r="U15" i="7"/>
  <c r="I27" i="7"/>
  <c r="M27" i="15"/>
  <c r="I15" i="7"/>
  <c r="J15" i="7"/>
  <c r="L15" i="6"/>
  <c r="M15" i="6"/>
  <c r="O27" i="17"/>
  <c r="M27" i="17"/>
  <c r="U15" i="18"/>
  <c r="C27" i="18"/>
  <c r="D15" i="18"/>
  <c r="I23" i="15"/>
  <c r="M19" i="15"/>
  <c r="R19" i="14"/>
  <c r="C31" i="14"/>
  <c r="J19" i="14"/>
  <c r="R11" i="13"/>
  <c r="U11" i="18"/>
  <c r="P11" i="7"/>
  <c r="I23" i="6"/>
  <c r="D19" i="6"/>
  <c r="C19" i="17"/>
  <c r="R19" i="18"/>
  <c r="P15" i="18"/>
  <c r="O23" i="15"/>
  <c r="J11" i="15"/>
  <c r="L27" i="14"/>
  <c r="M27" i="14"/>
  <c r="O27" i="13"/>
  <c r="S23" i="13"/>
  <c r="D31" i="13"/>
  <c r="L11" i="12"/>
  <c r="P19" i="12"/>
  <c r="A11" i="12"/>
  <c r="P23" i="11"/>
  <c r="R15" i="11"/>
  <c r="R27" i="10"/>
  <c r="F19" i="10"/>
  <c r="M11" i="10"/>
  <c r="U27" i="9"/>
  <c r="S19" i="9"/>
  <c r="F31" i="9"/>
  <c r="O31" i="8"/>
  <c r="J23" i="8"/>
  <c r="G19" i="8"/>
  <c r="F31" i="15"/>
  <c r="M27" i="7"/>
  <c r="L27" i="6"/>
  <c r="G27" i="6"/>
  <c r="J15" i="8"/>
  <c r="M23" i="8"/>
  <c r="A27" i="9"/>
  <c r="P27" i="9"/>
  <c r="U23" i="9"/>
  <c r="P19" i="10"/>
  <c r="U19" i="10"/>
  <c r="U15" i="11"/>
  <c r="I27" i="11"/>
  <c r="M11" i="12"/>
  <c r="L27" i="12"/>
  <c r="J11" i="13"/>
  <c r="L27" i="13"/>
  <c r="M23" i="14"/>
  <c r="R23" i="14"/>
  <c r="I19" i="15"/>
  <c r="P19" i="18"/>
  <c r="A27" i="17"/>
  <c r="A27" i="6"/>
  <c r="G27" i="7"/>
  <c r="D23" i="12"/>
  <c r="D19" i="8"/>
  <c r="G31" i="8"/>
  <c r="G19" i="9"/>
  <c r="O23" i="9"/>
  <c r="J19" i="10"/>
  <c r="I11" i="10"/>
  <c r="U11" i="11"/>
  <c r="L23" i="11"/>
  <c r="A15" i="12"/>
  <c r="F19" i="12"/>
  <c r="A31" i="13"/>
  <c r="C11" i="13"/>
  <c r="D31" i="14"/>
  <c r="I31" i="14"/>
  <c r="M11" i="15"/>
  <c r="D27" i="18"/>
  <c r="O23" i="18"/>
  <c r="C27" i="17"/>
  <c r="O23" i="6"/>
  <c r="A11" i="18"/>
  <c r="I15" i="8"/>
  <c r="C31" i="8"/>
  <c r="G23" i="9"/>
  <c r="L23" i="9"/>
  <c r="J23" i="10"/>
  <c r="I23" i="10"/>
  <c r="M11" i="11"/>
  <c r="O23" i="11"/>
  <c r="A23" i="12"/>
  <c r="C23" i="12"/>
  <c r="D15" i="13"/>
  <c r="C15" i="13"/>
  <c r="A23" i="14"/>
  <c r="L11" i="14"/>
  <c r="M31" i="15"/>
  <c r="A19" i="18"/>
  <c r="O27" i="18"/>
  <c r="F11" i="17"/>
  <c r="F27" i="6"/>
  <c r="G11" i="18"/>
  <c r="D27" i="12"/>
  <c r="O23" i="12"/>
  <c r="S11" i="18"/>
  <c r="L31" i="7"/>
  <c r="C23" i="7"/>
  <c r="M15" i="7"/>
  <c r="A15" i="7"/>
  <c r="O15" i="6"/>
  <c r="C31" i="6"/>
  <c r="J31" i="6"/>
  <c r="A19" i="6"/>
  <c r="O15" i="17"/>
  <c r="C15" i="17"/>
  <c r="J31" i="17"/>
  <c r="A23" i="17"/>
  <c r="C11" i="18"/>
  <c r="O15" i="7"/>
  <c r="L27" i="15"/>
  <c r="R19" i="7"/>
  <c r="C31" i="7"/>
  <c r="M19" i="7"/>
  <c r="A27" i="7"/>
  <c r="L31" i="6"/>
  <c r="C19" i="6"/>
  <c r="J27" i="6"/>
  <c r="A11" i="6"/>
  <c r="O11" i="17"/>
  <c r="C23" i="17"/>
  <c r="M11" i="17"/>
  <c r="A19" i="17"/>
  <c r="O15" i="18"/>
  <c r="C31" i="18"/>
  <c r="M27" i="18"/>
  <c r="D19" i="18"/>
  <c r="R15" i="15"/>
  <c r="I11" i="15"/>
  <c r="P31" i="15"/>
  <c r="G23" i="15"/>
  <c r="U23" i="14"/>
  <c r="L31" i="14"/>
  <c r="F15" i="14"/>
  <c r="P23" i="14"/>
  <c r="G31" i="14"/>
  <c r="A15" i="14"/>
  <c r="O23" i="13"/>
  <c r="F31" i="13"/>
  <c r="S15" i="13"/>
  <c r="J19" i="13"/>
  <c r="A27" i="13"/>
  <c r="O31" i="12"/>
  <c r="F27" i="12"/>
  <c r="S11" i="12"/>
  <c r="G31" i="12"/>
  <c r="S31" i="11"/>
  <c r="P27" i="11"/>
  <c r="M23" i="11"/>
  <c r="J19" i="11"/>
  <c r="G15" i="11"/>
  <c r="D11" i="11"/>
  <c r="O31" i="10"/>
  <c r="I15" i="10"/>
  <c r="S23" i="10"/>
  <c r="J31" i="10"/>
  <c r="D15" i="10"/>
  <c r="R11" i="9"/>
  <c r="I19" i="9"/>
  <c r="M27" i="9"/>
  <c r="G11" i="9"/>
  <c r="C19" i="9"/>
  <c r="L31" i="8"/>
  <c r="R27" i="8"/>
  <c r="S23" i="8"/>
  <c r="O19" i="8"/>
  <c r="O11" i="8"/>
  <c r="U27" i="15"/>
  <c r="F11" i="7"/>
  <c r="D11" i="7"/>
  <c r="F31" i="6"/>
  <c r="J11" i="6"/>
  <c r="I23" i="17"/>
  <c r="J23" i="17"/>
  <c r="R15" i="18"/>
  <c r="P27" i="18"/>
  <c r="A15" i="18"/>
  <c r="F23" i="15"/>
  <c r="G15" i="15"/>
  <c r="O19" i="14"/>
  <c r="C11" i="14"/>
  <c r="D27" i="14"/>
  <c r="O15" i="13"/>
  <c r="R23" i="7"/>
  <c r="D31" i="7"/>
  <c r="F11" i="6"/>
  <c r="U23" i="17"/>
  <c r="M15" i="17"/>
  <c r="L27" i="18"/>
  <c r="J23" i="18"/>
  <c r="F27" i="15"/>
  <c r="D23" i="15"/>
  <c r="I19" i="14"/>
  <c r="G19" i="14"/>
  <c r="L23" i="13"/>
  <c r="P23" i="13"/>
  <c r="A15" i="13"/>
  <c r="I11" i="12"/>
  <c r="M15" i="12"/>
  <c r="F31" i="11"/>
  <c r="I23" i="11"/>
  <c r="J15" i="11"/>
  <c r="U11" i="10"/>
  <c r="C23" i="10"/>
  <c r="J11" i="10"/>
  <c r="O31" i="9"/>
  <c r="P23" i="9"/>
  <c r="F11" i="9"/>
  <c r="U27" i="8"/>
  <c r="L19" i="8"/>
  <c r="M15" i="8"/>
  <c r="O31" i="7"/>
  <c r="J11" i="7"/>
  <c r="I19" i="6"/>
  <c r="U19" i="17"/>
  <c r="J19" i="8"/>
  <c r="A23" i="8"/>
  <c r="D27" i="9"/>
  <c r="S31" i="9"/>
  <c r="A27" i="10"/>
  <c r="C27" i="10"/>
  <c r="R23" i="10"/>
  <c r="I19" i="11"/>
  <c r="J31" i="11"/>
  <c r="P27" i="12"/>
  <c r="R11" i="12"/>
  <c r="P15" i="13"/>
  <c r="R19" i="13"/>
  <c r="S19" i="14"/>
  <c r="G11" i="15"/>
  <c r="O15" i="15"/>
  <c r="C19" i="18"/>
  <c r="P11" i="17"/>
  <c r="M11" i="6"/>
  <c r="P31" i="7"/>
  <c r="P11" i="8"/>
  <c r="C23" i="8"/>
  <c r="U31" i="8"/>
  <c r="M31" i="9"/>
  <c r="R23" i="9"/>
  <c r="M19" i="10"/>
  <c r="O23" i="10"/>
  <c r="L15" i="11"/>
  <c r="A27" i="11"/>
  <c r="J11" i="12"/>
  <c r="I27" i="12"/>
  <c r="G15" i="13"/>
  <c r="I27" i="13"/>
  <c r="J15" i="14"/>
  <c r="O15" i="14"/>
  <c r="F11" i="15"/>
  <c r="J31" i="18"/>
  <c r="U19" i="18"/>
  <c r="R19" i="17"/>
  <c r="A23" i="7"/>
  <c r="F11" i="8"/>
  <c r="F23" i="8"/>
  <c r="D23" i="8"/>
  <c r="J31" i="9"/>
  <c r="U11" i="9"/>
  <c r="M27" i="10"/>
  <c r="L27" i="10"/>
  <c r="O15" i="11"/>
  <c r="F27" i="11"/>
  <c r="D31" i="12"/>
  <c r="I31" i="12"/>
  <c r="G19" i="13"/>
  <c r="F23" i="13"/>
  <c r="J31" i="14"/>
  <c r="O27" i="14"/>
  <c r="S31" i="15"/>
  <c r="M15" i="18"/>
  <c r="U31" i="18"/>
  <c r="L11" i="17"/>
  <c r="D15" i="7"/>
  <c r="L23" i="12"/>
  <c r="O27" i="15"/>
  <c r="U23" i="7"/>
  <c r="L15" i="7"/>
  <c r="S31" i="7"/>
  <c r="G31" i="7"/>
  <c r="U31" i="6"/>
  <c r="L23" i="6"/>
  <c r="S23" i="6"/>
  <c r="J15" i="6"/>
  <c r="U31" i="17"/>
  <c r="I31" i="17"/>
  <c r="S23" i="17"/>
  <c r="J15" i="17"/>
  <c r="R27" i="15"/>
  <c r="R11" i="18"/>
  <c r="L19" i="7"/>
  <c r="I11" i="18"/>
  <c r="O19" i="7"/>
  <c r="C11" i="7"/>
  <c r="J19" i="7"/>
  <c r="U23" i="6"/>
  <c r="L11" i="6"/>
  <c r="S19" i="6"/>
  <c r="G31" i="6"/>
  <c r="U27" i="17"/>
  <c r="L15" i="17"/>
  <c r="S27" i="17"/>
  <c r="J11" i="17"/>
  <c r="U23" i="18"/>
  <c r="L19" i="18"/>
  <c r="C15" i="18"/>
  <c r="J27" i="18"/>
  <c r="A23" i="18"/>
  <c r="O19" i="15"/>
  <c r="F15" i="15"/>
  <c r="P11" i="15"/>
  <c r="D27" i="15"/>
  <c r="R31" i="14"/>
  <c r="L15" i="14"/>
  <c r="C23" i="14"/>
  <c r="M31" i="14"/>
  <c r="G15" i="14"/>
  <c r="U23" i="13"/>
  <c r="L31" i="13"/>
  <c r="F15" i="13"/>
  <c r="P19" i="13"/>
  <c r="G27" i="13"/>
  <c r="A11" i="13"/>
  <c r="O11" i="12"/>
  <c r="A7" i="16"/>
  <c r="B7" i="16" s="1"/>
  <c r="T34" i="44"/>
  <c r="S33" i="44"/>
  <c r="D30" i="54"/>
  <c r="C29" i="54"/>
  <c r="D32" i="52"/>
  <c r="C34" i="52"/>
  <c r="D1" i="25"/>
  <c r="Q1" i="8"/>
  <c r="T7" i="24"/>
  <c r="I3" i="9"/>
  <c r="N2" i="43"/>
  <c r="N3" i="43" s="1"/>
  <c r="D5" i="43" s="1"/>
  <c r="D7" i="43" s="1"/>
  <c r="D9" i="43" s="1"/>
  <c r="D11" i="43" s="1"/>
  <c r="D13" i="43" s="1"/>
  <c r="D15" i="43" s="1"/>
  <c r="AA1" i="23"/>
  <c r="K5" i="16"/>
  <c r="V25" i="52"/>
  <c r="AD25" i="52" s="1"/>
  <c r="AD26" i="52" s="1"/>
  <c r="J7" i="24"/>
  <c r="M7" i="24" s="1"/>
  <c r="M8" i="24" s="1"/>
  <c r="C11" i="24" s="1"/>
  <c r="C13" i="24" s="1"/>
  <c r="C15" i="24" s="1"/>
  <c r="C17" i="24" s="1"/>
  <c r="C19" i="24" s="1"/>
  <c r="C21" i="24" s="1"/>
  <c r="C23" i="24" s="1"/>
  <c r="C25" i="24" s="1"/>
  <c r="C27" i="24" s="1"/>
  <c r="C29" i="24" s="1"/>
  <c r="C31" i="24" s="1"/>
  <c r="C33" i="24" s="1"/>
  <c r="C35" i="24" s="1"/>
  <c r="C37" i="24" s="1"/>
  <c r="C39" i="24" s="1"/>
  <c r="S11" i="24" s="1"/>
  <c r="S13" i="24" s="1"/>
  <c r="S15" i="24" s="1"/>
  <c r="S17" i="24" s="1"/>
  <c r="S19" i="24" s="1"/>
  <c r="S21" i="24" s="1"/>
  <c r="S23" i="24" s="1"/>
  <c r="S25" i="24" s="1"/>
  <c r="S27" i="24" s="1"/>
  <c r="S29" i="24" s="1"/>
  <c r="S31" i="24" s="1"/>
  <c r="S33" i="24" s="1"/>
  <c r="S35" i="24" s="1"/>
  <c r="S37" i="24" s="1"/>
  <c r="S39" i="24" s="1"/>
  <c r="C1" i="10"/>
  <c r="D38" i="50"/>
  <c r="C40" i="50"/>
  <c r="S31" i="43"/>
  <c r="T32" i="43"/>
  <c r="S44" i="46"/>
  <c r="T42" i="46"/>
  <c r="S37" i="20"/>
  <c r="R39" i="20"/>
  <c r="D40" i="53"/>
  <c r="T9" i="62" l="1"/>
  <c r="T10" i="62" s="1"/>
  <c r="U8" i="62"/>
  <c r="S12" i="62"/>
  <c r="T12" i="62" s="1"/>
  <c r="U12" i="62" s="1"/>
  <c r="V12" i="62" s="1"/>
  <c r="W12" i="62" s="1"/>
  <c r="X12" i="62" s="1"/>
  <c r="Y12" i="62" s="1"/>
  <c r="T11" i="62"/>
  <c r="U11" i="62" s="1"/>
  <c r="V11" i="62" s="1"/>
  <c r="W11" i="62" s="1"/>
  <c r="X11" i="62" s="1"/>
  <c r="C27" i="19"/>
  <c r="T28" i="52"/>
  <c r="T30" i="52" s="1"/>
  <c r="T32" i="52" s="1"/>
  <c r="T34" i="52" s="1"/>
  <c r="T36" i="52" s="1"/>
  <c r="T38" i="52" s="1"/>
  <c r="T40" i="52" s="1"/>
  <c r="T42" i="52" s="1"/>
  <c r="F11" i="62"/>
  <c r="F8" i="62"/>
  <c r="G8" i="62" s="1"/>
  <c r="G9" i="62" s="1"/>
  <c r="G10" i="62" s="1"/>
  <c r="E9" i="62"/>
  <c r="E10" i="62" s="1"/>
  <c r="V8" i="49"/>
  <c r="W8" i="49" s="1"/>
  <c r="X8" i="49" s="1"/>
  <c r="Y8" i="49" s="1"/>
  <c r="Z8" i="49" s="1"/>
  <c r="AA8" i="49" s="1"/>
  <c r="D40" i="46"/>
  <c r="C37" i="46"/>
  <c r="D56" i="39"/>
  <c r="C53" i="39"/>
  <c r="AA1" i="24"/>
  <c r="F25" i="43"/>
  <c r="N25" i="43" s="1"/>
  <c r="N26" i="43" s="1"/>
  <c r="D1" i="26"/>
  <c r="Q1" i="9"/>
  <c r="V2" i="43"/>
  <c r="AD2" i="43" s="1"/>
  <c r="AD3" i="43" s="1"/>
  <c r="M7" i="25"/>
  <c r="M8" i="25" s="1"/>
  <c r="C11" i="25" s="1"/>
  <c r="C13" i="25" s="1"/>
  <c r="C15" i="25" s="1"/>
  <c r="C17" i="25" s="1"/>
  <c r="C19" i="25" s="1"/>
  <c r="C21" i="25" s="1"/>
  <c r="C23" i="25" s="1"/>
  <c r="C25" i="25" s="1"/>
  <c r="C27" i="25" s="1"/>
  <c r="C29" i="25" s="1"/>
  <c r="C31" i="25" s="1"/>
  <c r="C33" i="25" s="1"/>
  <c r="C35" i="25" s="1"/>
  <c r="C37" i="25" s="1"/>
  <c r="C39" i="25" s="1"/>
  <c r="S11" i="25" s="1"/>
  <c r="S13" i="25" s="1"/>
  <c r="I3" i="10"/>
  <c r="K14" i="16"/>
  <c r="T7" i="25"/>
  <c r="C1" i="11"/>
  <c r="T36" i="44"/>
  <c r="S35" i="44"/>
  <c r="B3" i="17"/>
  <c r="E11" i="18"/>
  <c r="D13" i="18" s="1"/>
  <c r="C3" i="20"/>
  <c r="T34" i="43"/>
  <c r="C7" i="16"/>
  <c r="AB8" i="48"/>
  <c r="AB9" i="48" s="1"/>
  <c r="AB10" i="48" s="1"/>
  <c r="AB11" i="48" s="1"/>
  <c r="T44" i="46"/>
  <c r="S46" i="46"/>
  <c r="D32" i="54"/>
  <c r="C31" i="54"/>
  <c r="B3" i="20"/>
  <c r="A3" i="17"/>
  <c r="B11" i="18"/>
  <c r="A13" i="18" s="1"/>
  <c r="D42" i="53"/>
  <c r="C43" i="53" s="1"/>
  <c r="C41" i="53"/>
  <c r="R41" i="20"/>
  <c r="S41" i="20" s="1"/>
  <c r="S39" i="20"/>
  <c r="C48" i="46"/>
  <c r="D40" i="50"/>
  <c r="C42" i="50"/>
  <c r="AB8" i="59"/>
  <c r="AB9" i="59" s="1"/>
  <c r="AB10" i="59" s="1"/>
  <c r="AB11" i="59" s="1"/>
  <c r="C36" i="52"/>
  <c r="D34" i="52"/>
  <c r="U9" i="62" l="1"/>
  <c r="U10" i="62" s="1"/>
  <c r="V8" i="62"/>
  <c r="F9" i="62"/>
  <c r="F10" i="62" s="1"/>
  <c r="Y11" i="62"/>
  <c r="AA7" i="62" s="1"/>
  <c r="C29" i="19"/>
  <c r="B28" i="19"/>
  <c r="T5" i="43"/>
  <c r="T7" i="43" s="1"/>
  <c r="T9" i="43" s="1"/>
  <c r="T11" i="43" s="1"/>
  <c r="T13" i="43" s="1"/>
  <c r="T15" i="43" s="1"/>
  <c r="T17" i="43" s="1"/>
  <c r="T19" i="43" s="1"/>
  <c r="D28" i="43" s="1"/>
  <c r="D30" i="43" s="1"/>
  <c r="D32" i="43" s="1"/>
  <c r="D34" i="43" s="1"/>
  <c r="D36" i="43" s="1"/>
  <c r="D38" i="43" s="1"/>
  <c r="D40" i="43" s="1"/>
  <c r="G11" i="62"/>
  <c r="AB8" i="49"/>
  <c r="AB9" i="49" s="1"/>
  <c r="AB10" i="49" s="1"/>
  <c r="AB11" i="49" s="1"/>
  <c r="C41" i="46"/>
  <c r="D42" i="46"/>
  <c r="D60" i="39"/>
  <c r="C57" i="39"/>
  <c r="C38" i="52"/>
  <c r="D36" i="52"/>
  <c r="S48" i="46"/>
  <c r="T46" i="46"/>
  <c r="V9" i="48"/>
  <c r="V9" i="59"/>
  <c r="C1" i="12"/>
  <c r="F2" i="44"/>
  <c r="N2" i="44" s="1"/>
  <c r="N3" i="44" s="1"/>
  <c r="D5" i="44" s="1"/>
  <c r="D7" i="44" s="1"/>
  <c r="D9" i="44" s="1"/>
  <c r="D11" i="44" s="1"/>
  <c r="D13" i="44" s="1"/>
  <c r="D15" i="44" s="1"/>
  <c r="D17" i="44" s="1"/>
  <c r="J7" i="26"/>
  <c r="M7" i="26" s="1"/>
  <c r="M8" i="26" s="1"/>
  <c r="C11" i="26" s="1"/>
  <c r="C13" i="26" s="1"/>
  <c r="C15" i="26" s="1"/>
  <c r="C17" i="26" s="1"/>
  <c r="C19" i="26" s="1"/>
  <c r="C21" i="26" s="1"/>
  <c r="C23" i="26" s="1"/>
  <c r="C25" i="26" s="1"/>
  <c r="C27" i="26" s="1"/>
  <c r="C29" i="26" s="1"/>
  <c r="C31" i="26" s="1"/>
  <c r="C33" i="26" s="1"/>
  <c r="C35" i="26" s="1"/>
  <c r="C37" i="26" s="1"/>
  <c r="C39" i="26" s="1"/>
  <c r="S11" i="26" s="1"/>
  <c r="S13" i="26" s="1"/>
  <c r="S15" i="26" s="1"/>
  <c r="S17" i="26" s="1"/>
  <c r="S19" i="26" s="1"/>
  <c r="S21" i="26" s="1"/>
  <c r="S23" i="26" s="1"/>
  <c r="S25" i="26" s="1"/>
  <c r="S27" i="26" s="1"/>
  <c r="S29" i="26" s="1"/>
  <c r="S31" i="26" s="1"/>
  <c r="S33" i="26" s="1"/>
  <c r="S35" i="26" s="1"/>
  <c r="S37" i="26" s="1"/>
  <c r="S39" i="26" s="1"/>
  <c r="S41" i="26" s="1"/>
  <c r="AA1" i="25"/>
  <c r="T7" i="26"/>
  <c r="V25" i="53"/>
  <c r="AD25" i="53" s="1"/>
  <c r="AD26" i="53" s="1"/>
  <c r="T28" i="53" s="1"/>
  <c r="T30" i="53" s="1"/>
  <c r="T32" i="53" s="1"/>
  <c r="T34" i="53" s="1"/>
  <c r="T36" i="53" s="1"/>
  <c r="T38" i="53" s="1"/>
  <c r="T40" i="53" s="1"/>
  <c r="T42" i="53" s="1"/>
  <c r="Q1" i="10"/>
  <c r="K23" i="16"/>
  <c r="D1" i="27"/>
  <c r="I3" i="11"/>
  <c r="S15" i="25"/>
  <c r="R14" i="25"/>
  <c r="C3" i="17"/>
  <c r="D3" i="20"/>
  <c r="H11" i="18"/>
  <c r="G13" i="18" s="1"/>
  <c r="D7" i="16"/>
  <c r="E7" i="16" s="1"/>
  <c r="F7" i="16" s="1"/>
  <c r="Q11" i="18" s="1"/>
  <c r="P13" i="18" s="1"/>
  <c r="D42" i="50"/>
  <c r="D34" i="54"/>
  <c r="S35" i="43"/>
  <c r="T36" i="43"/>
  <c r="S37" i="44"/>
  <c r="T38" i="44"/>
  <c r="T40" i="44" s="1"/>
  <c r="T42" i="44" s="1"/>
  <c r="W8" i="62" l="1"/>
  <c r="V9" i="62"/>
  <c r="V10" i="62" s="1"/>
  <c r="AB7" i="62"/>
  <c r="AC7" i="62" s="1"/>
  <c r="AD7" i="62" s="1"/>
  <c r="AE7" i="62" s="1"/>
  <c r="AF7" i="62" s="1"/>
  <c r="V9" i="49"/>
  <c r="W9" i="49" s="1"/>
  <c r="D42" i="43"/>
  <c r="C43" i="43" s="1"/>
  <c r="C41" i="43"/>
  <c r="C31" i="19"/>
  <c r="B30" i="19"/>
  <c r="H11" i="62"/>
  <c r="J7" i="62" s="1"/>
  <c r="G3" i="20"/>
  <c r="F3" i="17"/>
  <c r="G7" i="16"/>
  <c r="G3" i="17" s="1"/>
  <c r="C43" i="46"/>
  <c r="D44" i="46"/>
  <c r="T48" i="46"/>
  <c r="N11" i="18"/>
  <c r="M13" i="18" s="1"/>
  <c r="E3" i="17"/>
  <c r="F3" i="20"/>
  <c r="C61" i="39"/>
  <c r="D64" i="39"/>
  <c r="C35" i="54"/>
  <c r="D36" i="54"/>
  <c r="D3" i="17"/>
  <c r="E3" i="20"/>
  <c r="K11" i="18"/>
  <c r="J13" i="18" s="1"/>
  <c r="S17" i="25"/>
  <c r="R16" i="25"/>
  <c r="W9" i="59"/>
  <c r="V10" i="59"/>
  <c r="V11" i="59" s="1"/>
  <c r="V12" i="59" s="1"/>
  <c r="V10" i="48"/>
  <c r="V11" i="48" s="1"/>
  <c r="V12" i="48" s="1"/>
  <c r="W9" i="48"/>
  <c r="T38" i="43"/>
  <c r="T40" i="43" s="1"/>
  <c r="T42" i="43" s="1"/>
  <c r="S37" i="43"/>
  <c r="N25" i="44"/>
  <c r="N26" i="44" s="1"/>
  <c r="AA1" i="26"/>
  <c r="K32" i="16"/>
  <c r="V2" i="44"/>
  <c r="AD2" i="44" s="1"/>
  <c r="AD3" i="44" s="1"/>
  <c r="T5" i="44" s="1"/>
  <c r="T7" i="44" s="1"/>
  <c r="T9" i="44" s="1"/>
  <c r="T11" i="44" s="1"/>
  <c r="T13" i="44" s="1"/>
  <c r="T15" i="44" s="1"/>
  <c r="T17" i="44" s="1"/>
  <c r="T19" i="44" s="1"/>
  <c r="D28" i="44" s="1"/>
  <c r="D30" i="44" s="1"/>
  <c r="J7" i="27"/>
  <c r="M7" i="27" s="1"/>
  <c r="M8" i="27" s="1"/>
  <c r="C11" i="27" s="1"/>
  <c r="C13" i="27" s="1"/>
  <c r="C15" i="27" s="1"/>
  <c r="C17" i="27" s="1"/>
  <c r="C19" i="27" s="1"/>
  <c r="C21" i="27" s="1"/>
  <c r="C23" i="27" s="1"/>
  <c r="C25" i="27" s="1"/>
  <c r="C27" i="27" s="1"/>
  <c r="C29" i="27" s="1"/>
  <c r="C31" i="27" s="1"/>
  <c r="C33" i="27" s="1"/>
  <c r="C35" i="27" s="1"/>
  <c r="C37" i="27" s="1"/>
  <c r="C39" i="27" s="1"/>
  <c r="S11" i="27" s="1"/>
  <c r="T7" i="27"/>
  <c r="Q1" i="11"/>
  <c r="C1" i="13"/>
  <c r="D1" i="28"/>
  <c r="I3" i="12"/>
  <c r="C40" i="52"/>
  <c r="D38" i="52"/>
  <c r="V10" i="49" l="1"/>
  <c r="V11" i="49" s="1"/>
  <c r="V12" i="49" s="1"/>
  <c r="V13" i="49" s="1"/>
  <c r="W13" i="49" s="1"/>
  <c r="X13" i="49" s="1"/>
  <c r="Y13" i="49" s="1"/>
  <c r="Z13" i="49" s="1"/>
  <c r="AA13" i="49" s="1"/>
  <c r="AB13" i="49" s="1"/>
  <c r="X8" i="62"/>
  <c r="X9" i="62" s="1"/>
  <c r="X10" i="62" s="1"/>
  <c r="W9" i="62"/>
  <c r="W10" i="62" s="1"/>
  <c r="AG7" i="62"/>
  <c r="G8" i="16"/>
  <c r="T15" i="18" s="1"/>
  <c r="B32" i="19"/>
  <c r="C33" i="19"/>
  <c r="A8" i="16"/>
  <c r="B8" i="16" s="1"/>
  <c r="T11" i="18"/>
  <c r="S13" i="18" s="1"/>
  <c r="H3" i="20"/>
  <c r="K7" i="62"/>
  <c r="L7" i="62" s="1"/>
  <c r="M7" i="62" s="1"/>
  <c r="N7" i="62" s="1"/>
  <c r="X9" i="49"/>
  <c r="W10" i="49"/>
  <c r="W11" i="49" s="1"/>
  <c r="D68" i="39"/>
  <c r="C65" i="39"/>
  <c r="C45" i="46"/>
  <c r="D46" i="46"/>
  <c r="V25" i="54"/>
  <c r="AD25" i="54" s="1"/>
  <c r="AD26" i="54" s="1"/>
  <c r="T28" i="54" s="1"/>
  <c r="T30" i="54" s="1"/>
  <c r="T32" i="54" s="1"/>
  <c r="T34" i="54" s="1"/>
  <c r="T36" i="54" s="1"/>
  <c r="T38" i="54" s="1"/>
  <c r="T40" i="54" s="1"/>
  <c r="T42" i="54" s="1"/>
  <c r="D1" i="29"/>
  <c r="Q1" i="12"/>
  <c r="J7" i="28"/>
  <c r="M7" i="28" s="1"/>
  <c r="M8" i="28" s="1"/>
  <c r="C11" i="28" s="1"/>
  <c r="C13" i="28" s="1"/>
  <c r="C15" i="28" s="1"/>
  <c r="C17" i="28" s="1"/>
  <c r="C19" i="28" s="1"/>
  <c r="C21" i="28" s="1"/>
  <c r="C23" i="28" s="1"/>
  <c r="C25" i="28" s="1"/>
  <c r="C27" i="28" s="1"/>
  <c r="T7" i="28"/>
  <c r="I3" i="13"/>
  <c r="C1" i="14"/>
  <c r="K41" i="16"/>
  <c r="AA1" i="27"/>
  <c r="N2" i="45"/>
  <c r="N3" i="45" s="1"/>
  <c r="D5" i="45" s="1"/>
  <c r="D7" i="45" s="1"/>
  <c r="D9" i="45" s="1"/>
  <c r="D11" i="45" s="1"/>
  <c r="D13" i="45" s="1"/>
  <c r="D15" i="45" s="1"/>
  <c r="D17" i="45" s="1"/>
  <c r="X9" i="48"/>
  <c r="W10" i="48"/>
  <c r="W11" i="48" s="1"/>
  <c r="C37" i="54"/>
  <c r="D38" i="54"/>
  <c r="C42" i="52"/>
  <c r="D40" i="52"/>
  <c r="C31" i="44"/>
  <c r="D32" i="44"/>
  <c r="X9" i="59"/>
  <c r="W10" i="59"/>
  <c r="W11" i="59" s="1"/>
  <c r="S19" i="25"/>
  <c r="S13" i="27"/>
  <c r="R12" i="27"/>
  <c r="V13" i="48"/>
  <c r="W12" i="48"/>
  <c r="X12" i="48" s="1"/>
  <c r="V13" i="59"/>
  <c r="W12" i="59"/>
  <c r="X12" i="59" s="1"/>
  <c r="B3" i="19"/>
  <c r="C3" i="19" s="1"/>
  <c r="D3" i="19" s="1"/>
  <c r="A3" i="18"/>
  <c r="B3" i="18" s="1"/>
  <c r="C3" i="18" s="1"/>
  <c r="G9" i="16" l="1"/>
  <c r="T19" i="18" s="1"/>
  <c r="A9" i="16"/>
  <c r="A10" i="16" s="1"/>
  <c r="H4" i="20"/>
  <c r="G4" i="17"/>
  <c r="W12" i="49"/>
  <c r="X12" i="49" s="1"/>
  <c r="Y12" i="49" s="1"/>
  <c r="Z12" i="49" s="1"/>
  <c r="AA12" i="49" s="1"/>
  <c r="O7" i="62"/>
  <c r="P7" i="62" s="1"/>
  <c r="AG8" i="62"/>
  <c r="AG9" i="62" s="1"/>
  <c r="AG10" i="62" s="1"/>
  <c r="AA8" i="62"/>
  <c r="D3" i="18"/>
  <c r="E3" i="18" s="1"/>
  <c r="F3" i="18" s="1"/>
  <c r="G3" i="18" s="1"/>
  <c r="G4" i="18" s="1"/>
  <c r="G5" i="18" s="1"/>
  <c r="G6" i="18" s="1"/>
  <c r="G7" i="18" s="1"/>
  <c r="G8" i="18" s="1"/>
  <c r="E3" i="19"/>
  <c r="F3" i="19" s="1"/>
  <c r="G3" i="19" s="1"/>
  <c r="H3" i="19" s="1"/>
  <c r="H4" i="19" s="1"/>
  <c r="H5" i="19" s="1"/>
  <c r="H6" i="19" s="1"/>
  <c r="H7" i="19" s="1"/>
  <c r="H8" i="19" s="1"/>
  <c r="B34" i="19"/>
  <c r="C35" i="19"/>
  <c r="B15" i="18"/>
  <c r="B4" i="20"/>
  <c r="A4" i="17"/>
  <c r="D48" i="46"/>
  <c r="C47" i="46"/>
  <c r="X10" i="49"/>
  <c r="X11" i="49" s="1"/>
  <c r="Y9" i="49"/>
  <c r="D72" i="39"/>
  <c r="C69" i="39"/>
  <c r="R14" i="27"/>
  <c r="S15" i="27"/>
  <c r="D42" i="52"/>
  <c r="Y12" i="59"/>
  <c r="Y12" i="48"/>
  <c r="R20" i="25"/>
  <c r="S21" i="25"/>
  <c r="D34" i="44"/>
  <c r="D40" i="54"/>
  <c r="C39" i="54"/>
  <c r="W13" i="59"/>
  <c r="W13" i="48"/>
  <c r="B9" i="16"/>
  <c r="E15" i="18"/>
  <c r="D17" i="18" s="1"/>
  <c r="B4" i="17"/>
  <c r="C8" i="16"/>
  <c r="C4" i="20"/>
  <c r="AA1" i="28"/>
  <c r="K50" i="16"/>
  <c r="V2" i="45"/>
  <c r="AD2" i="45" s="1"/>
  <c r="AD3" i="45" s="1"/>
  <c r="T5" i="45" s="1"/>
  <c r="T7" i="45" s="1"/>
  <c r="T9" i="45" s="1"/>
  <c r="T11" i="45" s="1"/>
  <c r="T13" i="45" s="1"/>
  <c r="T15" i="45" s="1"/>
  <c r="T17" i="45" s="1"/>
  <c r="T19" i="45" s="1"/>
  <c r="D28" i="45" s="1"/>
  <c r="D30" i="45" s="1"/>
  <c r="D32" i="45" s="1"/>
  <c r="D34" i="45" s="1"/>
  <c r="D36" i="45" s="1"/>
  <c r="D38" i="45" s="1"/>
  <c r="D40" i="45" s="1"/>
  <c r="D42" i="45" s="1"/>
  <c r="D1" i="30"/>
  <c r="Q1" i="13"/>
  <c r="C1" i="15"/>
  <c r="T7" i="29"/>
  <c r="I3" i="14"/>
  <c r="F25" i="45"/>
  <c r="N25" i="45" s="1"/>
  <c r="N26" i="45" s="1"/>
  <c r="J7" i="29"/>
  <c r="M7" i="29" s="1"/>
  <c r="M8" i="29" s="1"/>
  <c r="C11" i="29" s="1"/>
  <c r="C13" i="29" s="1"/>
  <c r="C15" i="29" s="1"/>
  <c r="C17" i="29" s="1"/>
  <c r="C19" i="29" s="1"/>
  <c r="C21" i="29" s="1"/>
  <c r="C23" i="29" s="1"/>
  <c r="C25" i="29" s="1"/>
  <c r="C27" i="29" s="1"/>
  <c r="C29" i="29" s="1"/>
  <c r="C31" i="29" s="1"/>
  <c r="C33" i="29" s="1"/>
  <c r="C35" i="29" s="1"/>
  <c r="C37" i="29" s="1"/>
  <c r="C39" i="29" s="1"/>
  <c r="S11" i="29" s="1"/>
  <c r="S13" i="29" s="1"/>
  <c r="S15" i="29" s="1"/>
  <c r="S17" i="29" s="1"/>
  <c r="S19" i="29" s="1"/>
  <c r="S21" i="29" s="1"/>
  <c r="S23" i="29" s="1"/>
  <c r="S25" i="29" s="1"/>
  <c r="S27" i="29" s="1"/>
  <c r="S29" i="29" s="1"/>
  <c r="S31" i="29" s="1"/>
  <c r="S33" i="29" s="1"/>
  <c r="S35" i="29" s="1"/>
  <c r="S37" i="29" s="1"/>
  <c r="S39" i="29" s="1"/>
  <c r="B28" i="28"/>
  <c r="C29" i="28"/>
  <c r="Y9" i="59"/>
  <c r="X10" i="59"/>
  <c r="X11" i="59" s="1"/>
  <c r="X10" i="48"/>
  <c r="X11" i="48" s="1"/>
  <c r="Y9" i="48"/>
  <c r="G10" i="16" l="1"/>
  <c r="H6" i="20" s="1"/>
  <c r="B19" i="18"/>
  <c r="A5" i="17"/>
  <c r="B5" i="20"/>
  <c r="H5" i="20"/>
  <c r="G5" i="17"/>
  <c r="B4" i="19"/>
  <c r="C4" i="19" s="1"/>
  <c r="P8" i="62"/>
  <c r="P9" i="62" s="1"/>
  <c r="P10" i="62" s="1"/>
  <c r="J8" i="62"/>
  <c r="K8" i="62" s="1"/>
  <c r="L8" i="62" s="1"/>
  <c r="AB8" i="62"/>
  <c r="AC8" i="62" s="1"/>
  <c r="AA9" i="62"/>
  <c r="AA10" i="62" s="1"/>
  <c r="AA11" i="62" s="1"/>
  <c r="A4" i="18"/>
  <c r="A5" i="18" s="1"/>
  <c r="A6" i="18" s="1"/>
  <c r="A7" i="18" s="1"/>
  <c r="A8" i="18" s="1"/>
  <c r="B36" i="19"/>
  <c r="C37" i="19"/>
  <c r="Z9" i="49"/>
  <c r="Y10" i="49"/>
  <c r="Y11" i="49" s="1"/>
  <c r="V25" i="55"/>
  <c r="AD25" i="55" s="1"/>
  <c r="AD26" i="55" s="1"/>
  <c r="I3" i="15"/>
  <c r="T7" i="30"/>
  <c r="D1" i="19"/>
  <c r="F2" i="46"/>
  <c r="N2" i="46" s="1"/>
  <c r="N3" i="46" s="1"/>
  <c r="D5" i="46" s="1"/>
  <c r="D7" i="46" s="1"/>
  <c r="D9" i="46" s="1"/>
  <c r="D11" i="46" s="1"/>
  <c r="D13" i="46" s="1"/>
  <c r="D15" i="46" s="1"/>
  <c r="D17" i="46" s="1"/>
  <c r="Q1" i="14"/>
  <c r="F2" i="39"/>
  <c r="N2" i="39" s="1"/>
  <c r="N3" i="39" s="1"/>
  <c r="D5" i="39" s="1"/>
  <c r="D9" i="39" s="1"/>
  <c r="D13" i="39" s="1"/>
  <c r="D17" i="39" s="1"/>
  <c r="D21" i="39" s="1"/>
  <c r="D25" i="39" s="1"/>
  <c r="D29" i="39" s="1"/>
  <c r="C1" i="18"/>
  <c r="J7" i="30"/>
  <c r="M7" i="30" s="1"/>
  <c r="M8" i="30" s="1"/>
  <c r="C11" i="30" s="1"/>
  <c r="C13" i="30" s="1"/>
  <c r="C15" i="30" s="1"/>
  <c r="C17" i="30" s="1"/>
  <c r="C19" i="30" s="1"/>
  <c r="C21" i="30" s="1"/>
  <c r="C23" i="30" s="1"/>
  <c r="C25" i="30" s="1"/>
  <c r="C27" i="30" s="1"/>
  <c r="C29" i="30" s="1"/>
  <c r="C31" i="30" s="1"/>
  <c r="C33" i="30" s="1"/>
  <c r="C35" i="30" s="1"/>
  <c r="C37" i="30" s="1"/>
  <c r="C39" i="30" s="1"/>
  <c r="S11" i="30" s="1"/>
  <c r="S13" i="30" s="1"/>
  <c r="S15" i="30" s="1"/>
  <c r="S17" i="30" s="1"/>
  <c r="S19" i="30" s="1"/>
  <c r="S21" i="30" s="1"/>
  <c r="S23" i="30" s="1"/>
  <c r="S25" i="30" s="1"/>
  <c r="S27" i="30" s="1"/>
  <c r="S29" i="30" s="1"/>
  <c r="S31" i="30" s="1"/>
  <c r="S33" i="30" s="1"/>
  <c r="S35" i="30" s="1"/>
  <c r="S37" i="30" s="1"/>
  <c r="S39" i="30" s="1"/>
  <c r="S41" i="30" s="1"/>
  <c r="AA1" i="29"/>
  <c r="Y41" i="48"/>
  <c r="AG41" i="48" s="1"/>
  <c r="AG42" i="48" s="1"/>
  <c r="V44" i="48" s="1"/>
  <c r="V48" i="48" s="1"/>
  <c r="V52" i="48" s="1"/>
  <c r="V56" i="48" s="1"/>
  <c r="V60" i="48" s="1"/>
  <c r="V64" i="48" s="1"/>
  <c r="V68" i="48" s="1"/>
  <c r="V72" i="48" s="1"/>
  <c r="B10" i="16"/>
  <c r="E19" i="18"/>
  <c r="D21" i="18" s="1"/>
  <c r="B5" i="17"/>
  <c r="C5" i="20"/>
  <c r="Z9" i="48"/>
  <c r="Y10" i="48"/>
  <c r="Y11" i="48" s="1"/>
  <c r="C9" i="16"/>
  <c r="D8" i="16"/>
  <c r="C4" i="17"/>
  <c r="H15" i="18"/>
  <c r="D4" i="20"/>
  <c r="X13" i="48"/>
  <c r="Y13" i="48" s="1"/>
  <c r="Z13" i="48" s="1"/>
  <c r="AA13" i="48" s="1"/>
  <c r="AB13" i="48" s="1"/>
  <c r="B30" i="28"/>
  <c r="C41" i="54"/>
  <c r="D42" i="54"/>
  <c r="Z12" i="48"/>
  <c r="R16" i="27"/>
  <c r="S17" i="27"/>
  <c r="A11" i="16"/>
  <c r="B6" i="20"/>
  <c r="A6" i="17"/>
  <c r="B23" i="18"/>
  <c r="X13" i="59"/>
  <c r="Y13" i="59" s="1"/>
  <c r="Z13" i="59" s="1"/>
  <c r="AA13" i="59" s="1"/>
  <c r="AB13" i="59" s="1"/>
  <c r="S23" i="25"/>
  <c r="R22" i="25"/>
  <c r="Z9" i="59"/>
  <c r="Y10" i="59"/>
  <c r="Y11" i="59" s="1"/>
  <c r="C35" i="44"/>
  <c r="D36" i="44"/>
  <c r="Z12" i="59"/>
  <c r="AB12" i="49"/>
  <c r="V19" i="49" s="1"/>
  <c r="W19" i="49" s="1"/>
  <c r="X19" i="49" s="1"/>
  <c r="Y19" i="49" s="1"/>
  <c r="Z19" i="49" s="1"/>
  <c r="AA19" i="49" s="1"/>
  <c r="AB19" i="49" s="1"/>
  <c r="AB20" i="49" s="1"/>
  <c r="AB21" i="49" s="1"/>
  <c r="AB22" i="49" s="1"/>
  <c r="T23" i="18" l="1"/>
  <c r="G6" i="17"/>
  <c r="Z10" i="48"/>
  <c r="Z11" i="48" s="1"/>
  <c r="AA9" i="48"/>
  <c r="AA10" i="48" s="1"/>
  <c r="AA11" i="48" s="1"/>
  <c r="B5" i="19"/>
  <c r="B6" i="19" s="1"/>
  <c r="B7" i="19" s="1"/>
  <c r="B8" i="19" s="1"/>
  <c r="Z10" i="59"/>
  <c r="Z11" i="59" s="1"/>
  <c r="AA9" i="59"/>
  <c r="AA10" i="59" s="1"/>
  <c r="AA11" i="59" s="1"/>
  <c r="Z10" i="49"/>
  <c r="Z11" i="49" s="1"/>
  <c r="AA9" i="49"/>
  <c r="AA10" i="49" s="1"/>
  <c r="AA11" i="49" s="1"/>
  <c r="J9" i="62"/>
  <c r="J10" i="62" s="1"/>
  <c r="J11" i="62" s="1"/>
  <c r="K11" i="62" s="1"/>
  <c r="L11" i="62" s="1"/>
  <c r="M11" i="62" s="1"/>
  <c r="N11" i="62" s="1"/>
  <c r="B4" i="18"/>
  <c r="B5" i="18" s="1"/>
  <c r="B6" i="18" s="1"/>
  <c r="B7" i="18" s="1"/>
  <c r="B8" i="18" s="1"/>
  <c r="K9" i="62"/>
  <c r="K10" i="62" s="1"/>
  <c r="AB11" i="62"/>
  <c r="AC11" i="62" s="1"/>
  <c r="AD11" i="62" s="1"/>
  <c r="AA12" i="62"/>
  <c r="AB12" i="62" s="1"/>
  <c r="AC12" i="62" s="1"/>
  <c r="AD12" i="62" s="1"/>
  <c r="AE12" i="62" s="1"/>
  <c r="AF12" i="62" s="1"/>
  <c r="AG12" i="62" s="1"/>
  <c r="AB9" i="62"/>
  <c r="AB10" i="62" s="1"/>
  <c r="C39" i="19"/>
  <c r="S11" i="19" s="1"/>
  <c r="S13" i="19" s="1"/>
  <c r="S15" i="19" s="1"/>
  <c r="S17" i="19" s="1"/>
  <c r="S19" i="19" s="1"/>
  <c r="S21" i="19" s="1"/>
  <c r="S23" i="19" s="1"/>
  <c r="S25" i="19" s="1"/>
  <c r="S27" i="19" s="1"/>
  <c r="S29" i="19" s="1"/>
  <c r="S31" i="19" s="1"/>
  <c r="S33" i="19" s="1"/>
  <c r="S35" i="19" s="1"/>
  <c r="S37" i="19" s="1"/>
  <c r="S39" i="19" s="1"/>
  <c r="S41" i="19" s="1"/>
  <c r="B38" i="19"/>
  <c r="M8" i="62"/>
  <c r="L9" i="62"/>
  <c r="L10" i="62" s="1"/>
  <c r="T28" i="55"/>
  <c r="T30" i="55" s="1"/>
  <c r="T32" i="55" s="1"/>
  <c r="T34" i="55" s="1"/>
  <c r="T36" i="55" s="1"/>
  <c r="T38" i="55" s="1"/>
  <c r="T40" i="55" s="1"/>
  <c r="T42" i="55" s="1"/>
  <c r="AA12" i="59"/>
  <c r="C5" i="19"/>
  <c r="C6" i="19" s="1"/>
  <c r="C7" i="19" s="1"/>
  <c r="C8" i="19" s="1"/>
  <c r="D4" i="19"/>
  <c r="D38" i="44"/>
  <c r="D40" i="44" s="1"/>
  <c r="AA12" i="48"/>
  <c r="C33" i="28"/>
  <c r="D9" i="16"/>
  <c r="E8" i="16"/>
  <c r="F8" i="16" s="1"/>
  <c r="D4" i="17"/>
  <c r="E4" i="20"/>
  <c r="K15" i="18"/>
  <c r="V20" i="49"/>
  <c r="S25" i="25"/>
  <c r="S27" i="25" s="1"/>
  <c r="S29" i="25" s="1"/>
  <c r="S31" i="25" s="1"/>
  <c r="S33" i="25" s="1"/>
  <c r="S35" i="25" s="1"/>
  <c r="S37" i="25" s="1"/>
  <c r="S39" i="25" s="1"/>
  <c r="S41" i="25" s="1"/>
  <c r="B11" i="16"/>
  <c r="A12" i="16"/>
  <c r="B7" i="20"/>
  <c r="A7" i="17"/>
  <c r="B27" i="18"/>
  <c r="R18" i="27"/>
  <c r="S19" i="27"/>
  <c r="C10" i="16"/>
  <c r="C5" i="17"/>
  <c r="D5" i="20"/>
  <c r="H19" i="18"/>
  <c r="C6" i="20"/>
  <c r="B6" i="17"/>
  <c r="E23" i="18"/>
  <c r="F4" i="17" l="1"/>
  <c r="Q15" i="18"/>
  <c r="G4" i="20"/>
  <c r="F9" i="16"/>
  <c r="J12" i="62"/>
  <c r="K12" i="62" s="1"/>
  <c r="L12" i="62" s="1"/>
  <c r="M12" i="62" s="1"/>
  <c r="N12" i="62" s="1"/>
  <c r="O12" i="62" s="1"/>
  <c r="P12" i="62" s="1"/>
  <c r="C4" i="18"/>
  <c r="AE11" i="62"/>
  <c r="AC9" i="62"/>
  <c r="AC10" i="62" s="1"/>
  <c r="AD8" i="62"/>
  <c r="M9" i="62"/>
  <c r="M10" i="62" s="1"/>
  <c r="N8" i="62"/>
  <c r="O8" i="62" s="1"/>
  <c r="O9" i="62" s="1"/>
  <c r="O10" i="62" s="1"/>
  <c r="O11" i="62"/>
  <c r="B12" i="16"/>
  <c r="B8" i="20"/>
  <c r="B31" i="18"/>
  <c r="A8" i="17"/>
  <c r="S21" i="27"/>
  <c r="R20" i="27"/>
  <c r="D10" i="16"/>
  <c r="K19" i="18"/>
  <c r="D5" i="17"/>
  <c r="E5" i="20"/>
  <c r="AB12" i="48"/>
  <c r="V19" i="48" s="1"/>
  <c r="D6" i="20"/>
  <c r="H23" i="18"/>
  <c r="C6" i="17"/>
  <c r="B34" i="28"/>
  <c r="C35" i="28"/>
  <c r="C7" i="20"/>
  <c r="C11" i="16"/>
  <c r="B7" i="17"/>
  <c r="E27" i="18"/>
  <c r="D42" i="44"/>
  <c r="C43" i="44" s="1"/>
  <c r="C41" i="44"/>
  <c r="E4" i="19"/>
  <c r="D5" i="19"/>
  <c r="D6" i="19" s="1"/>
  <c r="D7" i="19" s="1"/>
  <c r="D8" i="19" s="1"/>
  <c r="AB12" i="59"/>
  <c r="V19" i="59" s="1"/>
  <c r="V21" i="49"/>
  <c r="V22" i="49" s="1"/>
  <c r="V23" i="49" s="1"/>
  <c r="W20" i="49"/>
  <c r="E9" i="16"/>
  <c r="E4" i="17"/>
  <c r="F4" i="20"/>
  <c r="N15" i="18"/>
  <c r="Q19" i="18" l="1"/>
  <c r="F10" i="16"/>
  <c r="F5" i="17"/>
  <c r="G5" i="20"/>
  <c r="D4" i="18"/>
  <c r="C5" i="18"/>
  <c r="C6" i="18" s="1"/>
  <c r="C7" i="18" s="1"/>
  <c r="C8" i="18" s="1"/>
  <c r="AE8" i="62"/>
  <c r="AF8" i="62" s="1"/>
  <c r="AF9" i="62" s="1"/>
  <c r="AF10" i="62" s="1"/>
  <c r="AD9" i="62"/>
  <c r="AD10" i="62" s="1"/>
  <c r="AF11" i="62"/>
  <c r="N9" i="62"/>
  <c r="N10" i="62" s="1"/>
  <c r="P11" i="62"/>
  <c r="B16" i="62" s="1"/>
  <c r="W19" i="59"/>
  <c r="X19" i="59" s="1"/>
  <c r="Y19" i="59" s="1"/>
  <c r="Z19" i="59" s="1"/>
  <c r="AA19" i="59" s="1"/>
  <c r="F4" i="19"/>
  <c r="E5" i="19"/>
  <c r="E6" i="19" s="1"/>
  <c r="E7" i="19" s="1"/>
  <c r="E8" i="19" s="1"/>
  <c r="C12" i="16"/>
  <c r="C8" i="20"/>
  <c r="E31" i="18"/>
  <c r="B8" i="17"/>
  <c r="X20" i="49"/>
  <c r="W21" i="49"/>
  <c r="W22" i="49" s="1"/>
  <c r="D7" i="20"/>
  <c r="H27" i="18"/>
  <c r="C7" i="17"/>
  <c r="D11" i="16"/>
  <c r="V24" i="49"/>
  <c r="W24" i="49" s="1"/>
  <c r="X24" i="49" s="1"/>
  <c r="Y24" i="49" s="1"/>
  <c r="Z24" i="49" s="1"/>
  <c r="AA24" i="49" s="1"/>
  <c r="AB24" i="49" s="1"/>
  <c r="W23" i="49"/>
  <c r="B36" i="28"/>
  <c r="C37" i="28"/>
  <c r="W19" i="48"/>
  <c r="X19" i="48" s="1"/>
  <c r="Y19" i="48" s="1"/>
  <c r="Z19" i="48" s="1"/>
  <c r="AA19" i="48" s="1"/>
  <c r="E6" i="20"/>
  <c r="D6" i="17"/>
  <c r="K23" i="18"/>
  <c r="E10" i="16"/>
  <c r="F5" i="20"/>
  <c r="N19" i="18"/>
  <c r="E5" i="17"/>
  <c r="R22" i="27"/>
  <c r="S23" i="27"/>
  <c r="S25" i="27" s="1"/>
  <c r="S27" i="27" s="1"/>
  <c r="S29" i="27" s="1"/>
  <c r="S31" i="27" s="1"/>
  <c r="S33" i="27" s="1"/>
  <c r="S35" i="27" s="1"/>
  <c r="S37" i="27" s="1"/>
  <c r="S39" i="27" s="1"/>
  <c r="F6" i="17" l="1"/>
  <c r="Q23" i="18"/>
  <c r="G6" i="20"/>
  <c r="D5" i="18"/>
  <c r="D6" i="18" s="1"/>
  <c r="D7" i="18" s="1"/>
  <c r="D8" i="18" s="1"/>
  <c r="E4" i="18"/>
  <c r="AE9" i="62"/>
  <c r="AE10" i="62" s="1"/>
  <c r="AG11" i="62"/>
  <c r="S16" i="62" s="1"/>
  <c r="C16" i="62"/>
  <c r="D16" i="62" s="1"/>
  <c r="E16" i="62" s="1"/>
  <c r="F16" i="62" s="1"/>
  <c r="G16" i="62" s="1"/>
  <c r="AB19" i="59"/>
  <c r="D8" i="20"/>
  <c r="D12" i="16"/>
  <c r="C8" i="17"/>
  <c r="H31" i="18"/>
  <c r="G4" i="19"/>
  <c r="F5" i="19"/>
  <c r="E6" i="17"/>
  <c r="F6" i="20"/>
  <c r="N23" i="18"/>
  <c r="E7" i="20"/>
  <c r="K27" i="18"/>
  <c r="E11" i="16"/>
  <c r="D7" i="17"/>
  <c r="AB19" i="48"/>
  <c r="C39" i="28"/>
  <c r="B38" i="28"/>
  <c r="X21" i="49"/>
  <c r="X22" i="49" s="1"/>
  <c r="Y20" i="49"/>
  <c r="X23" i="49"/>
  <c r="E5" i="18" l="1"/>
  <c r="E6" i="18" s="1"/>
  <c r="E7" i="18" s="1"/>
  <c r="E8" i="18" s="1"/>
  <c r="F4" i="18"/>
  <c r="F5" i="18" s="1"/>
  <c r="F6" i="18" s="1"/>
  <c r="F7" i="18" s="1"/>
  <c r="F8" i="18" s="1"/>
  <c r="T16" i="62"/>
  <c r="U16" i="62" s="1"/>
  <c r="V16" i="62" s="1"/>
  <c r="W16" i="62" s="1"/>
  <c r="X16" i="62" s="1"/>
  <c r="H16" i="62"/>
  <c r="AB20" i="59"/>
  <c r="AB21" i="59" s="1"/>
  <c r="AB22" i="59" s="1"/>
  <c r="V20" i="59"/>
  <c r="AB20" i="48"/>
  <c r="AB21" i="48" s="1"/>
  <c r="AB22" i="48" s="1"/>
  <c r="V20" i="48"/>
  <c r="Y23" i="49"/>
  <c r="G5" i="19"/>
  <c r="F6" i="19"/>
  <c r="E12" i="16"/>
  <c r="E8" i="20"/>
  <c r="K31" i="18"/>
  <c r="D8" i="17"/>
  <c r="Y21" i="49"/>
  <c r="Y22" i="49" s="1"/>
  <c r="Z20" i="49"/>
  <c r="B40" i="28"/>
  <c r="S11" i="28"/>
  <c r="S13" i="28" s="1"/>
  <c r="S15" i="28" s="1"/>
  <c r="S17" i="28" s="1"/>
  <c r="S19" i="28" s="1"/>
  <c r="S21" i="28" s="1"/>
  <c r="S23" i="28" s="1"/>
  <c r="S25" i="28" s="1"/>
  <c r="S27" i="28" s="1"/>
  <c r="S29" i="28" s="1"/>
  <c r="S31" i="28" s="1"/>
  <c r="S33" i="28" s="1"/>
  <c r="S35" i="28" s="1"/>
  <c r="S37" i="28" s="1"/>
  <c r="S39" i="28" s="1"/>
  <c r="S41" i="28" s="1"/>
  <c r="F11" i="16"/>
  <c r="F7" i="20"/>
  <c r="E7" i="17"/>
  <c r="N27" i="18"/>
  <c r="Y16" i="62" l="1"/>
  <c r="H17" i="62"/>
  <c r="H18" i="62" s="1"/>
  <c r="H19" i="62" s="1"/>
  <c r="B17" i="62"/>
  <c r="Z21" i="49"/>
  <c r="Z22" i="49" s="1"/>
  <c r="AA20" i="49"/>
  <c r="AA21" i="49" s="1"/>
  <c r="AA22" i="49" s="1"/>
  <c r="W20" i="48"/>
  <c r="V21" i="48"/>
  <c r="V22" i="48" s="1"/>
  <c r="V23" i="48" s="1"/>
  <c r="W20" i="59"/>
  <c r="V21" i="59"/>
  <c r="V22" i="59" s="1"/>
  <c r="V23" i="59" s="1"/>
  <c r="G7" i="20"/>
  <c r="G11" i="16"/>
  <c r="F7" i="17"/>
  <c r="Q27" i="18"/>
  <c r="Z23" i="49"/>
  <c r="F8" i="20"/>
  <c r="F12" i="16"/>
  <c r="N31" i="18"/>
  <c r="E8" i="17"/>
  <c r="G6" i="19"/>
  <c r="G7" i="19" s="1"/>
  <c r="G8" i="19" s="1"/>
  <c r="F7" i="19"/>
  <c r="F8" i="19" s="1"/>
  <c r="Y17" i="62" l="1"/>
  <c r="Y18" i="62" s="1"/>
  <c r="Y19" i="62" s="1"/>
  <c r="S17" i="62"/>
  <c r="C17" i="62"/>
  <c r="B18" i="62"/>
  <c r="B19" i="62" s="1"/>
  <c r="B20" i="62" s="1"/>
  <c r="W23" i="48"/>
  <c r="V24" i="48"/>
  <c r="W24" i="48" s="1"/>
  <c r="X24" i="48" s="1"/>
  <c r="Y24" i="48" s="1"/>
  <c r="Z24" i="48" s="1"/>
  <c r="AA24" i="48" s="1"/>
  <c r="AB24" i="48" s="1"/>
  <c r="W21" i="48"/>
  <c r="W22" i="48" s="1"/>
  <c r="X20" i="48"/>
  <c r="W21" i="59"/>
  <c r="W22" i="59" s="1"/>
  <c r="X20" i="59"/>
  <c r="W23" i="59"/>
  <c r="V24" i="59"/>
  <c r="W24" i="59" s="1"/>
  <c r="X24" i="59" s="1"/>
  <c r="Y24" i="59" s="1"/>
  <c r="Z24" i="59" s="1"/>
  <c r="AA24" i="59" s="1"/>
  <c r="AB24" i="59" s="1"/>
  <c r="G12" i="16"/>
  <c r="G8" i="20"/>
  <c r="F8" i="17"/>
  <c r="Q31" i="18"/>
  <c r="AA23" i="49"/>
  <c r="A16" i="16"/>
  <c r="H7" i="20"/>
  <c r="G7" i="17"/>
  <c r="T27" i="18"/>
  <c r="T17" i="62" l="1"/>
  <c r="S18" i="62"/>
  <c r="S19" i="62" s="1"/>
  <c r="S20" i="62" s="1"/>
  <c r="C18" i="62"/>
  <c r="C19" i="62" s="1"/>
  <c r="D17" i="62"/>
  <c r="B21" i="62"/>
  <c r="C21" i="62" s="1"/>
  <c r="D21" i="62" s="1"/>
  <c r="E21" i="62" s="1"/>
  <c r="F21" i="62" s="1"/>
  <c r="G21" i="62" s="1"/>
  <c r="H21" i="62" s="1"/>
  <c r="C20" i="62"/>
  <c r="D20" i="62" s="1"/>
  <c r="E20" i="62" s="1"/>
  <c r="F20" i="62" s="1"/>
  <c r="X23" i="48"/>
  <c r="X23" i="59"/>
  <c r="Y20" i="59"/>
  <c r="X21" i="59"/>
  <c r="X22" i="59" s="1"/>
  <c r="X21" i="48"/>
  <c r="X22" i="48" s="1"/>
  <c r="Y20" i="48"/>
  <c r="H8" i="20"/>
  <c r="G8" i="17"/>
  <c r="T31" i="18"/>
  <c r="B11" i="17"/>
  <c r="Y3" i="19"/>
  <c r="B3" i="21"/>
  <c r="O3" i="18"/>
  <c r="A3" i="6"/>
  <c r="B16" i="16"/>
  <c r="AB23" i="49"/>
  <c r="V30" i="49" s="1"/>
  <c r="T20" i="62" l="1"/>
  <c r="U20" i="62" s="1"/>
  <c r="V20" i="62" s="1"/>
  <c r="S21" i="62"/>
  <c r="T18" i="62"/>
  <c r="T19" i="62" s="1"/>
  <c r="U17" i="62"/>
  <c r="D18" i="62"/>
  <c r="D19" i="62" s="1"/>
  <c r="E17" i="62"/>
  <c r="G20" i="62"/>
  <c r="Z20" i="48"/>
  <c r="Y21" i="48"/>
  <c r="Y22" i="48" s="1"/>
  <c r="Y23" i="59"/>
  <c r="Y21" i="59"/>
  <c r="Y22" i="59" s="1"/>
  <c r="Z20" i="59"/>
  <c r="Y23" i="48"/>
  <c r="W30" i="49"/>
  <c r="X30" i="49" s="1"/>
  <c r="Y30" i="49" s="1"/>
  <c r="Z30" i="49" s="1"/>
  <c r="AA30" i="49" s="1"/>
  <c r="E11" i="17"/>
  <c r="Z3" i="19"/>
  <c r="P3" i="18"/>
  <c r="B3" i="6"/>
  <c r="C3" i="21"/>
  <c r="C16" i="16"/>
  <c r="W20" i="62" l="1"/>
  <c r="X20" i="62" s="1"/>
  <c r="Y20" i="62" s="1"/>
  <c r="AA16" i="62" s="1"/>
  <c r="AB16" i="62" s="1"/>
  <c r="U18" i="62"/>
  <c r="U19" i="62" s="1"/>
  <c r="V17" i="62"/>
  <c r="T21" i="62"/>
  <c r="U21" i="62" s="1"/>
  <c r="V21" i="62" s="1"/>
  <c r="W21" i="62" s="1"/>
  <c r="X21" i="62" s="1"/>
  <c r="Y21" i="62" s="1"/>
  <c r="E18" i="62"/>
  <c r="E19" i="62" s="1"/>
  <c r="F17" i="62"/>
  <c r="G17" i="62" s="1"/>
  <c r="Z21" i="48"/>
  <c r="Z22" i="48" s="1"/>
  <c r="AA20" i="48"/>
  <c r="AA21" i="48" s="1"/>
  <c r="AA22" i="48" s="1"/>
  <c r="Z21" i="59"/>
  <c r="Z22" i="59" s="1"/>
  <c r="AA20" i="59"/>
  <c r="AA21" i="59" s="1"/>
  <c r="AA22" i="59" s="1"/>
  <c r="AB30" i="49"/>
  <c r="H20" i="62"/>
  <c r="J16" i="62" s="1"/>
  <c r="Z23" i="48"/>
  <c r="Z23" i="59"/>
  <c r="Q3" i="18"/>
  <c r="H11" i="17"/>
  <c r="D3" i="21"/>
  <c r="AA3" i="19"/>
  <c r="C3" i="6"/>
  <c r="D16" i="16"/>
  <c r="G18" i="62" l="1"/>
  <c r="G19" i="62" s="1"/>
  <c r="AC16" i="62"/>
  <c r="AD16" i="62" s="1"/>
  <c r="W17" i="62"/>
  <c r="X17" i="62" s="1"/>
  <c r="V18" i="62"/>
  <c r="V19" i="62" s="1"/>
  <c r="F18" i="62"/>
  <c r="F19" i="62" s="1"/>
  <c r="AB31" i="49"/>
  <c r="AB32" i="49" s="1"/>
  <c r="AB33" i="49" s="1"/>
  <c r="V31" i="49"/>
  <c r="K16" i="62"/>
  <c r="L16" i="62" s="1"/>
  <c r="M16" i="62" s="1"/>
  <c r="N16" i="62" s="1"/>
  <c r="O16" i="62" s="1"/>
  <c r="P16" i="62" s="1"/>
  <c r="P17" i="62" s="1"/>
  <c r="P18" i="62" s="1"/>
  <c r="P19" i="62" s="1"/>
  <c r="AA23" i="48"/>
  <c r="AA23" i="59"/>
  <c r="K11" i="17"/>
  <c r="R3" i="18"/>
  <c r="D3" i="6"/>
  <c r="E3" i="21"/>
  <c r="AB3" i="19"/>
  <c r="E16" i="16"/>
  <c r="X18" i="62" l="1"/>
  <c r="X19" i="62" s="1"/>
  <c r="AE16" i="62"/>
  <c r="AF16" i="62" s="1"/>
  <c r="AG16" i="62" s="1"/>
  <c r="AG17" i="62" s="1"/>
  <c r="AG18" i="62" s="1"/>
  <c r="AG19" i="62" s="1"/>
  <c r="W18" i="62"/>
  <c r="W19" i="62" s="1"/>
  <c r="J17" i="62"/>
  <c r="K17" i="62" s="1"/>
  <c r="V32" i="49"/>
  <c r="V33" i="49" s="1"/>
  <c r="V34" i="49" s="1"/>
  <c r="W31" i="49"/>
  <c r="AB23" i="59"/>
  <c r="V30" i="59" s="1"/>
  <c r="AB23" i="48"/>
  <c r="V30" i="48" s="1"/>
  <c r="AC3" i="19"/>
  <c r="F3" i="21"/>
  <c r="S3" i="18"/>
  <c r="N11" i="17"/>
  <c r="E3" i="6"/>
  <c r="F16" i="16"/>
  <c r="Q11" i="17" s="1"/>
  <c r="AA17" i="62" l="1"/>
  <c r="AA18" i="62" s="1"/>
  <c r="AA19" i="62" s="1"/>
  <c r="AA20" i="62" s="1"/>
  <c r="AA21" i="62" s="1"/>
  <c r="AB21" i="62" s="1"/>
  <c r="AC21" i="62" s="1"/>
  <c r="AD21" i="62" s="1"/>
  <c r="AE21" i="62" s="1"/>
  <c r="AF21" i="62" s="1"/>
  <c r="AG21" i="62" s="1"/>
  <c r="J18" i="62"/>
  <c r="J19" i="62" s="1"/>
  <c r="J20" i="62" s="1"/>
  <c r="K20" i="62" s="1"/>
  <c r="W32" i="49"/>
  <c r="W33" i="49" s="1"/>
  <c r="X31" i="49"/>
  <c r="W34" i="49"/>
  <c r="X34" i="49" s="1"/>
  <c r="Y34" i="49" s="1"/>
  <c r="Z34" i="49" s="1"/>
  <c r="V35" i="49"/>
  <c r="W35" i="49" s="1"/>
  <c r="X35" i="49" s="1"/>
  <c r="Y35" i="49" s="1"/>
  <c r="Z35" i="49" s="1"/>
  <c r="AA35" i="49" s="1"/>
  <c r="AB35" i="49" s="1"/>
  <c r="K18" i="62"/>
  <c r="K19" i="62" s="1"/>
  <c r="L17" i="62"/>
  <c r="W30" i="48"/>
  <c r="X30" i="48" s="1"/>
  <c r="Y30" i="48" s="1"/>
  <c r="Z30" i="48" s="1"/>
  <c r="AA30" i="48" s="1"/>
  <c r="W30" i="59"/>
  <c r="X30" i="59" s="1"/>
  <c r="Y30" i="59" s="1"/>
  <c r="Z30" i="59" s="1"/>
  <c r="AA30" i="59" s="1"/>
  <c r="AD3" i="19"/>
  <c r="G3" i="21"/>
  <c r="F3" i="6"/>
  <c r="T3" i="18"/>
  <c r="G16" i="16"/>
  <c r="A17" i="16" s="1"/>
  <c r="AB20" i="62" l="1"/>
  <c r="AC20" i="62" s="1"/>
  <c r="AB17" i="62"/>
  <c r="AC17" i="62" s="1"/>
  <c r="AD17" i="62" s="1"/>
  <c r="AE17" i="62" s="1"/>
  <c r="J21" i="62"/>
  <c r="K21" i="62" s="1"/>
  <c r="L21" i="62" s="1"/>
  <c r="M21" i="62" s="1"/>
  <c r="N21" i="62" s="1"/>
  <c r="O21" i="62" s="1"/>
  <c r="P21" i="62" s="1"/>
  <c r="AB30" i="48"/>
  <c r="Y31" i="49"/>
  <c r="X32" i="49"/>
  <c r="X33" i="49" s="1"/>
  <c r="AB30" i="59"/>
  <c r="M17" i="62"/>
  <c r="L18" i="62"/>
  <c r="L19" i="62" s="1"/>
  <c r="L20" i="62"/>
  <c r="O4" i="18"/>
  <c r="B15" i="17"/>
  <c r="Y4" i="19"/>
  <c r="B4" i="21"/>
  <c r="B17" i="16"/>
  <c r="A4" i="6"/>
  <c r="A18" i="16"/>
  <c r="AA34" i="49"/>
  <c r="G17" i="16"/>
  <c r="U3" i="18"/>
  <c r="G3" i="6"/>
  <c r="AE3" i="19"/>
  <c r="H3" i="21"/>
  <c r="T11" i="17"/>
  <c r="AB18" i="62" l="1"/>
  <c r="AB19" i="62" s="1"/>
  <c r="AC18" i="62"/>
  <c r="AC19" i="62" s="1"/>
  <c r="AE18" i="62"/>
  <c r="AE19" i="62" s="1"/>
  <c r="AF17" i="62"/>
  <c r="AF18" i="62" s="1"/>
  <c r="AF19" i="62" s="1"/>
  <c r="AD18" i="62"/>
  <c r="AD19" i="62" s="1"/>
  <c r="AD20" i="62"/>
  <c r="Z31" i="49"/>
  <c r="Y32" i="49"/>
  <c r="Y33" i="49" s="1"/>
  <c r="AB31" i="59"/>
  <c r="AB32" i="59" s="1"/>
  <c r="AB33" i="59" s="1"/>
  <c r="V31" i="59"/>
  <c r="AB31" i="48"/>
  <c r="AB32" i="48" s="1"/>
  <c r="AB33" i="48" s="1"/>
  <c r="V31" i="48"/>
  <c r="M20" i="62"/>
  <c r="M18" i="62"/>
  <c r="M19" i="62" s="1"/>
  <c r="N17" i="62"/>
  <c r="O17" i="62" s="1"/>
  <c r="O18" i="62" s="1"/>
  <c r="O19" i="62" s="1"/>
  <c r="Z4" i="19"/>
  <c r="C17" i="16"/>
  <c r="C4" i="21"/>
  <c r="B18" i="16"/>
  <c r="P4" i="18"/>
  <c r="B4" i="6"/>
  <c r="E15" i="17"/>
  <c r="B5" i="21"/>
  <c r="Y5" i="19"/>
  <c r="A5" i="6"/>
  <c r="B19" i="17"/>
  <c r="A21" i="17" s="1"/>
  <c r="A19" i="16"/>
  <c r="O5" i="18"/>
  <c r="AB34" i="49"/>
  <c r="AD8" i="49" s="1"/>
  <c r="G18" i="16"/>
  <c r="AE4" i="19"/>
  <c r="T15" i="17"/>
  <c r="S17" i="17" s="1"/>
  <c r="H4" i="21"/>
  <c r="U4" i="18"/>
  <c r="G4" i="6"/>
  <c r="Z32" i="49" l="1"/>
  <c r="Z33" i="49" s="1"/>
  <c r="AA31" i="49"/>
  <c r="AA32" i="49" s="1"/>
  <c r="AA33" i="49" s="1"/>
  <c r="AE20" i="62"/>
  <c r="V32" i="59"/>
  <c r="V33" i="59" s="1"/>
  <c r="V34" i="59" s="1"/>
  <c r="W31" i="59"/>
  <c r="W31" i="48"/>
  <c r="V32" i="48"/>
  <c r="V33" i="48" s="1"/>
  <c r="V34" i="48" s="1"/>
  <c r="N18" i="62"/>
  <c r="N19" i="62" s="1"/>
  <c r="N20" i="62"/>
  <c r="A20" i="16"/>
  <c r="O6" i="18"/>
  <c r="A6" i="6"/>
  <c r="B6" i="21"/>
  <c r="Y6" i="19"/>
  <c r="B23" i="17"/>
  <c r="B5" i="6"/>
  <c r="C5" i="21"/>
  <c r="P5" i="18"/>
  <c r="E19" i="17"/>
  <c r="D21" i="17" s="1"/>
  <c r="B19" i="16"/>
  <c r="Z6" i="19" s="1"/>
  <c r="Z5" i="19"/>
  <c r="C4" i="6"/>
  <c r="D17" i="16"/>
  <c r="H15" i="17"/>
  <c r="AA4" i="19"/>
  <c r="Q4" i="18"/>
  <c r="C18" i="16"/>
  <c r="D4" i="21"/>
  <c r="AE8" i="49"/>
  <c r="AF8" i="49" s="1"/>
  <c r="AG8" i="49" s="1"/>
  <c r="AH8" i="49" s="1"/>
  <c r="AI8" i="49" s="1"/>
  <c r="AJ8" i="49" s="1"/>
  <c r="AJ9" i="49" s="1"/>
  <c r="AJ10" i="49" s="1"/>
  <c r="AJ11" i="49" s="1"/>
  <c r="G19" i="16"/>
  <c r="AE5" i="19"/>
  <c r="G5" i="6"/>
  <c r="H5" i="21"/>
  <c r="T19" i="17"/>
  <c r="U5" i="18"/>
  <c r="AF20" i="62" l="1"/>
  <c r="V35" i="48"/>
  <c r="W35" i="48" s="1"/>
  <c r="X35" i="48" s="1"/>
  <c r="Y35" i="48" s="1"/>
  <c r="Z35" i="48" s="1"/>
  <c r="AA35" i="48" s="1"/>
  <c r="AB35" i="48" s="1"/>
  <c r="W34" i="48"/>
  <c r="X34" i="48" s="1"/>
  <c r="Y34" i="48" s="1"/>
  <c r="Z34" i="48" s="1"/>
  <c r="W32" i="48"/>
  <c r="W33" i="48" s="1"/>
  <c r="X31" i="48"/>
  <c r="X31" i="59"/>
  <c r="W32" i="59"/>
  <c r="W33" i="59" s="1"/>
  <c r="W34" i="59"/>
  <c r="X34" i="59" s="1"/>
  <c r="Y34" i="59" s="1"/>
  <c r="Z34" i="59" s="1"/>
  <c r="AA34" i="59" s="1"/>
  <c r="AB34" i="59" s="1"/>
  <c r="AD8" i="59" s="1"/>
  <c r="V35" i="59"/>
  <c r="W35" i="59" s="1"/>
  <c r="X35" i="59" s="1"/>
  <c r="Y35" i="59" s="1"/>
  <c r="Z35" i="59" s="1"/>
  <c r="AA35" i="59" s="1"/>
  <c r="AB35" i="59" s="1"/>
  <c r="AD9" i="49"/>
  <c r="AE9" i="49" s="1"/>
  <c r="O20" i="62"/>
  <c r="B7" i="21"/>
  <c r="B8" i="21" s="1"/>
  <c r="Y7" i="19"/>
  <c r="A7" i="6"/>
  <c r="B20" i="16"/>
  <c r="A21" i="16"/>
  <c r="B27" i="17"/>
  <c r="O7" i="18"/>
  <c r="C5" i="6"/>
  <c r="H19" i="17"/>
  <c r="G21" i="17" s="1"/>
  <c r="C19" i="16"/>
  <c r="D5" i="21"/>
  <c r="AA5" i="19"/>
  <c r="Q5" i="18"/>
  <c r="K15" i="17"/>
  <c r="J17" i="17" s="1"/>
  <c r="E17" i="16"/>
  <c r="F17" i="16" s="1"/>
  <c r="D4" i="6"/>
  <c r="R4" i="18"/>
  <c r="E4" i="21"/>
  <c r="D18" i="16"/>
  <c r="AB4" i="19"/>
  <c r="B6" i="6"/>
  <c r="P6" i="18"/>
  <c r="E23" i="17"/>
  <c r="C6" i="21"/>
  <c r="T23" i="17"/>
  <c r="U6" i="18"/>
  <c r="G6" i="6"/>
  <c r="H6" i="21"/>
  <c r="AE6" i="19"/>
  <c r="AD10" i="49" l="1"/>
  <c r="AD11" i="49" s="1"/>
  <c r="AD12" i="49" s="1"/>
  <c r="AD13" i="49" s="1"/>
  <c r="AG20" i="62"/>
  <c r="S25" i="62" s="1"/>
  <c r="F18" i="16"/>
  <c r="F4" i="6"/>
  <c r="AD4" i="19"/>
  <c r="Q15" i="17"/>
  <c r="P17" i="17" s="1"/>
  <c r="G4" i="21"/>
  <c r="T4" i="18"/>
  <c r="Y31" i="48"/>
  <c r="X32" i="48"/>
  <c r="X33" i="48" s="1"/>
  <c r="AE8" i="59"/>
  <c r="AF8" i="59" s="1"/>
  <c r="AG8" i="59" s="1"/>
  <c r="AH8" i="59" s="1"/>
  <c r="AI8" i="59" s="1"/>
  <c r="AJ8" i="59" s="1"/>
  <c r="AJ9" i="59" s="1"/>
  <c r="AJ10" i="59" s="1"/>
  <c r="AJ11" i="59" s="1"/>
  <c r="Y31" i="59"/>
  <c r="X32" i="59"/>
  <c r="X33" i="59" s="1"/>
  <c r="P20" i="62"/>
  <c r="B25" i="62" s="1"/>
  <c r="Q6" i="18"/>
  <c r="H23" i="17"/>
  <c r="G25" i="17" s="1"/>
  <c r="AA6" i="19"/>
  <c r="D6" i="21"/>
  <c r="C6" i="6"/>
  <c r="Z7" i="19"/>
  <c r="E27" i="17"/>
  <c r="P7" i="18"/>
  <c r="B7" i="6"/>
  <c r="C20" i="16"/>
  <c r="C7" i="21"/>
  <c r="C8" i="21" s="1"/>
  <c r="AA34" i="48"/>
  <c r="AB5" i="19"/>
  <c r="D19" i="16"/>
  <c r="K19" i="17"/>
  <c r="R5" i="18"/>
  <c r="D5" i="6"/>
  <c r="E5" i="21"/>
  <c r="E18" i="16"/>
  <c r="N15" i="17"/>
  <c r="M17" i="17" s="1"/>
  <c r="E4" i="6"/>
  <c r="F4" i="21"/>
  <c r="AC4" i="19"/>
  <c r="S4" i="18"/>
  <c r="Y8" i="19"/>
  <c r="A8" i="6"/>
  <c r="B21" i="16"/>
  <c r="B31" i="17"/>
  <c r="O8" i="18"/>
  <c r="AE10" i="49"/>
  <c r="AE11" i="49" s="1"/>
  <c r="AF9" i="49"/>
  <c r="AE12" i="49" l="1"/>
  <c r="AF12" i="49" s="1"/>
  <c r="T25" i="62"/>
  <c r="U25" i="62" s="1"/>
  <c r="V25" i="62" s="1"/>
  <c r="W25" i="62" s="1"/>
  <c r="X25" i="62" s="1"/>
  <c r="F19" i="16"/>
  <c r="Q19" i="17"/>
  <c r="T5" i="18"/>
  <c r="G5" i="21"/>
  <c r="F5" i="6"/>
  <c r="AD5" i="19"/>
  <c r="Z31" i="59"/>
  <c r="Y32" i="59"/>
  <c r="Y33" i="59" s="1"/>
  <c r="AD9" i="59"/>
  <c r="Z31" i="48"/>
  <c r="Y32" i="48"/>
  <c r="Y33" i="48" s="1"/>
  <c r="C25" i="62"/>
  <c r="D25" i="62" s="1"/>
  <c r="E25" i="62" s="1"/>
  <c r="F25" i="62" s="1"/>
  <c r="G25" i="62" s="1"/>
  <c r="R6" i="18"/>
  <c r="AB6" i="19"/>
  <c r="K23" i="17"/>
  <c r="E6" i="21"/>
  <c r="D6" i="6"/>
  <c r="C7" i="6"/>
  <c r="D7" i="21"/>
  <c r="D8" i="21" s="1"/>
  <c r="D20" i="16"/>
  <c r="Q7" i="18"/>
  <c r="AA7" i="19"/>
  <c r="H27" i="17"/>
  <c r="Z8" i="19"/>
  <c r="B8" i="6"/>
  <c r="C21" i="16"/>
  <c r="E31" i="17"/>
  <c r="P8" i="18"/>
  <c r="AC5" i="19"/>
  <c r="E19" i="16"/>
  <c r="E5" i="6"/>
  <c r="F5" i="21"/>
  <c r="S5" i="18"/>
  <c r="N19" i="17"/>
  <c r="AB34" i="48"/>
  <c r="AD8" i="48" s="1"/>
  <c r="AG9" i="49"/>
  <c r="AF10" i="49"/>
  <c r="AF11" i="49" s="1"/>
  <c r="AE13" i="49"/>
  <c r="AF13" i="49" s="1"/>
  <c r="AG13" i="49" s="1"/>
  <c r="AH13" i="49" s="1"/>
  <c r="AI13" i="49" s="1"/>
  <c r="AJ13" i="49" s="1"/>
  <c r="Z32" i="59" l="1"/>
  <c r="Z33" i="59" s="1"/>
  <c r="AA31" i="59"/>
  <c r="AA32" i="59" s="1"/>
  <c r="AA33" i="59" s="1"/>
  <c r="Z32" i="48"/>
  <c r="Z33" i="48" s="1"/>
  <c r="AA31" i="48"/>
  <c r="AA32" i="48" s="1"/>
  <c r="AA33" i="48" s="1"/>
  <c r="Y25" i="62"/>
  <c r="AD6" i="19"/>
  <c r="Q23" i="17"/>
  <c r="G6" i="21"/>
  <c r="T6" i="18"/>
  <c r="F6" i="6"/>
  <c r="AD10" i="59"/>
  <c r="AD11" i="59" s="1"/>
  <c r="AD12" i="59" s="1"/>
  <c r="AE9" i="59"/>
  <c r="H25" i="62"/>
  <c r="K27" i="17"/>
  <c r="D7" i="6"/>
  <c r="E7" i="21"/>
  <c r="E8" i="21" s="1"/>
  <c r="R7" i="18"/>
  <c r="E20" i="16"/>
  <c r="AB7" i="19"/>
  <c r="AC6" i="19"/>
  <c r="E6" i="6"/>
  <c r="S6" i="18"/>
  <c r="N23" i="17"/>
  <c r="F6" i="21"/>
  <c r="C8" i="6"/>
  <c r="Q8" i="18"/>
  <c r="AA8" i="19"/>
  <c r="H31" i="17"/>
  <c r="D21" i="16"/>
  <c r="AE8" i="48"/>
  <c r="AF8" i="48" s="1"/>
  <c r="AG8" i="48" s="1"/>
  <c r="AH8" i="48" s="1"/>
  <c r="AI8" i="48" s="1"/>
  <c r="AJ8" i="48" s="1"/>
  <c r="AJ9" i="48" s="1"/>
  <c r="AJ10" i="48" s="1"/>
  <c r="AJ11" i="48" s="1"/>
  <c r="AH9" i="49"/>
  <c r="AG10" i="49"/>
  <c r="AG11" i="49" s="1"/>
  <c r="AG12" i="49"/>
  <c r="Y26" i="62" l="1"/>
  <c r="Y27" i="62" s="1"/>
  <c r="Y28" i="62" s="1"/>
  <c r="S26" i="62"/>
  <c r="AE10" i="59"/>
  <c r="AE11" i="59" s="1"/>
  <c r="AF9" i="59"/>
  <c r="AE12" i="59"/>
  <c r="AF12" i="59" s="1"/>
  <c r="AG12" i="59" s="1"/>
  <c r="AD13" i="59"/>
  <c r="AE13" i="59" s="1"/>
  <c r="AF13" i="59" s="1"/>
  <c r="AG13" i="59" s="1"/>
  <c r="AH13" i="59" s="1"/>
  <c r="AI13" i="59" s="1"/>
  <c r="AJ13" i="59" s="1"/>
  <c r="AD9" i="48"/>
  <c r="AD10" i="48" s="1"/>
  <c r="AD11" i="48" s="1"/>
  <c r="AD12" i="48" s="1"/>
  <c r="H26" i="62"/>
  <c r="H27" i="62" s="1"/>
  <c r="H28" i="62" s="1"/>
  <c r="B26" i="62"/>
  <c r="D8" i="6"/>
  <c r="R8" i="18"/>
  <c r="AB8" i="19"/>
  <c r="E21" i="16"/>
  <c r="K31" i="17"/>
  <c r="AH10" i="49"/>
  <c r="AH11" i="49" s="1"/>
  <c r="AI9" i="49"/>
  <c r="AI10" i="49" s="1"/>
  <c r="AI11" i="49" s="1"/>
  <c r="F20" i="16"/>
  <c r="AC7" i="19"/>
  <c r="S7" i="18"/>
  <c r="N27" i="17"/>
  <c r="E7" i="6"/>
  <c r="F7" i="21"/>
  <c r="F8" i="21" s="1"/>
  <c r="AH12" i="49"/>
  <c r="S27" i="62" l="1"/>
  <c r="S28" i="62" s="1"/>
  <c r="S29" i="62" s="1"/>
  <c r="T26" i="62"/>
  <c r="AE9" i="48"/>
  <c r="AE10" i="48" s="1"/>
  <c r="AE11" i="48" s="1"/>
  <c r="AF10" i="59"/>
  <c r="AF11" i="59" s="1"/>
  <c r="AG9" i="59"/>
  <c r="C26" i="62"/>
  <c r="B27" i="62"/>
  <c r="B28" i="62" s="1"/>
  <c r="B29" i="62" s="1"/>
  <c r="AE12" i="48"/>
  <c r="AF12" i="48" s="1"/>
  <c r="AG12" i="48" s="1"/>
  <c r="AH12" i="48" s="1"/>
  <c r="AD13" i="48"/>
  <c r="AD7" i="19"/>
  <c r="G7" i="21"/>
  <c r="G8" i="21" s="1"/>
  <c r="T7" i="18"/>
  <c r="F7" i="6"/>
  <c r="G20" i="16"/>
  <c r="Q27" i="17"/>
  <c r="E8" i="6"/>
  <c r="F21" i="16"/>
  <c r="AC8" i="19"/>
  <c r="S8" i="18"/>
  <c r="N31" i="17"/>
  <c r="AI12" i="49"/>
  <c r="AH12" i="59"/>
  <c r="AF9" i="48" l="1"/>
  <c r="AF10" i="48" s="1"/>
  <c r="AF11" i="48" s="1"/>
  <c r="U26" i="62"/>
  <c r="T27" i="62"/>
  <c r="T28" i="62" s="1"/>
  <c r="T29" i="62"/>
  <c r="U29" i="62" s="1"/>
  <c r="V29" i="62" s="1"/>
  <c r="W29" i="62" s="1"/>
  <c r="S30" i="62"/>
  <c r="AH9" i="59"/>
  <c r="AG10" i="59"/>
  <c r="AG11" i="59" s="1"/>
  <c r="B30" i="62"/>
  <c r="C30" i="62" s="1"/>
  <c r="D30" i="62" s="1"/>
  <c r="E30" i="62" s="1"/>
  <c r="F30" i="62" s="1"/>
  <c r="G30" i="62" s="1"/>
  <c r="H30" i="62" s="1"/>
  <c r="C29" i="62"/>
  <c r="D29" i="62" s="1"/>
  <c r="E29" i="62" s="1"/>
  <c r="C27" i="62"/>
  <c r="C28" i="62" s="1"/>
  <c r="D26" i="62"/>
  <c r="AE13" i="48"/>
  <c r="AF13" i="48" s="1"/>
  <c r="AG13" i="48" s="1"/>
  <c r="AH13" i="48" s="1"/>
  <c r="AI13" i="48" s="1"/>
  <c r="AJ13" i="48" s="1"/>
  <c r="AG9" i="48"/>
  <c r="A25" i="16"/>
  <c r="AE7" i="19"/>
  <c r="G7" i="6"/>
  <c r="U7" i="18"/>
  <c r="T27" i="17"/>
  <c r="H7" i="21"/>
  <c r="H8" i="21" s="1"/>
  <c r="T8" i="18"/>
  <c r="AD8" i="19"/>
  <c r="Q31" i="17"/>
  <c r="F8" i="6"/>
  <c r="G21" i="16"/>
  <c r="AI12" i="48"/>
  <c r="AJ12" i="49"/>
  <c r="AD19" i="49" s="1"/>
  <c r="AI12" i="59"/>
  <c r="AH10" i="59" l="1"/>
  <c r="AH11" i="59" s="1"/>
  <c r="AI9" i="59"/>
  <c r="AI10" i="59" s="1"/>
  <c r="AI11" i="59" s="1"/>
  <c r="X29" i="62"/>
  <c r="Y29" i="62" s="1"/>
  <c r="AA25" i="62" s="1"/>
  <c r="AB25" i="62" s="1"/>
  <c r="T30" i="62"/>
  <c r="U30" i="62" s="1"/>
  <c r="V30" i="62" s="1"/>
  <c r="W30" i="62" s="1"/>
  <c r="X30" i="62" s="1"/>
  <c r="Y30" i="62" s="1"/>
  <c r="V26" i="62"/>
  <c r="W26" i="62" s="1"/>
  <c r="U27" i="62"/>
  <c r="U28" i="62" s="1"/>
  <c r="D27" i="62"/>
  <c r="D28" i="62" s="1"/>
  <c r="E26" i="62"/>
  <c r="F29" i="62"/>
  <c r="T31" i="17"/>
  <c r="G8" i="6"/>
  <c r="U8" i="18"/>
  <c r="AE8" i="19"/>
  <c r="AG10" i="48"/>
  <c r="AG11" i="48" s="1"/>
  <c r="AH9" i="48"/>
  <c r="AJ12" i="48"/>
  <c r="AD19" i="48" s="1"/>
  <c r="B3" i="22"/>
  <c r="B25" i="16"/>
  <c r="C25" i="16" s="1"/>
  <c r="D25" i="16" s="1"/>
  <c r="E25" i="16" s="1"/>
  <c r="F25" i="16" s="1"/>
  <c r="B11" i="6"/>
  <c r="A3" i="7"/>
  <c r="Y3" i="20"/>
  <c r="O3" i="17"/>
  <c r="AJ12" i="59"/>
  <c r="AD19" i="59" s="1"/>
  <c r="AE19" i="49"/>
  <c r="AF19" i="49" s="1"/>
  <c r="AG19" i="49" s="1"/>
  <c r="AH19" i="49" s="1"/>
  <c r="AI19" i="49" s="1"/>
  <c r="X26" i="62" l="1"/>
  <c r="X27" i="62" s="1"/>
  <c r="X28" i="62" s="1"/>
  <c r="W27" i="62"/>
  <c r="W28" i="62" s="1"/>
  <c r="AC25" i="62"/>
  <c r="AD25" i="62" s="1"/>
  <c r="AE25" i="62" s="1"/>
  <c r="V27" i="62"/>
  <c r="V28" i="62" s="1"/>
  <c r="F3" i="7"/>
  <c r="Q11" i="6"/>
  <c r="T3" i="17"/>
  <c r="AD3" i="20"/>
  <c r="G3" i="22"/>
  <c r="G25" i="16"/>
  <c r="E3" i="7"/>
  <c r="N11" i="6"/>
  <c r="S3" i="17"/>
  <c r="F3" i="22"/>
  <c r="AC3" i="20"/>
  <c r="AB3" i="20"/>
  <c r="E3" i="22"/>
  <c r="K11" i="6"/>
  <c r="R3" i="17"/>
  <c r="D3" i="7"/>
  <c r="F26" i="62"/>
  <c r="E27" i="62"/>
  <c r="E28" i="62" s="1"/>
  <c r="G29" i="62"/>
  <c r="AH10" i="48"/>
  <c r="AH11" i="48" s="1"/>
  <c r="AI9" i="48"/>
  <c r="AI10" i="48" s="1"/>
  <c r="AI11" i="48" s="1"/>
  <c r="C3" i="7"/>
  <c r="D3" i="22"/>
  <c r="H11" i="6"/>
  <c r="Q3" i="17"/>
  <c r="AA3" i="20"/>
  <c r="AE19" i="48"/>
  <c r="AF19" i="48" s="1"/>
  <c r="AG19" i="48" s="1"/>
  <c r="AH19" i="48" s="1"/>
  <c r="AI19" i="48" s="1"/>
  <c r="Z3" i="20"/>
  <c r="P3" i="17"/>
  <c r="B3" i="7"/>
  <c r="E11" i="6"/>
  <c r="C3" i="22"/>
  <c r="AJ19" i="49"/>
  <c r="AE19" i="59"/>
  <c r="AF19" i="59" s="1"/>
  <c r="AG19" i="59" s="1"/>
  <c r="AH19" i="59" s="1"/>
  <c r="AI19" i="59" s="1"/>
  <c r="AF25" i="62" l="1"/>
  <c r="AG25" i="62" s="1"/>
  <c r="AA26" i="62" s="1"/>
  <c r="F27" i="62"/>
  <c r="F28" i="62" s="1"/>
  <c r="G26" i="62"/>
  <c r="G27" i="62" s="1"/>
  <c r="G28" i="62" s="1"/>
  <c r="A26" i="16"/>
  <c r="H3" i="22"/>
  <c r="T11" i="6"/>
  <c r="U3" i="17"/>
  <c r="AE3" i="20"/>
  <c r="G26" i="16"/>
  <c r="G3" i="7"/>
  <c r="H29" i="62"/>
  <c r="J25" i="62" s="1"/>
  <c r="AJ19" i="48"/>
  <c r="AJ20" i="49"/>
  <c r="AJ21" i="49" s="1"/>
  <c r="AJ22" i="49" s="1"/>
  <c r="AD20" i="49"/>
  <c r="AJ19" i="59"/>
  <c r="AG26" i="62" l="1"/>
  <c r="AG27" i="62" s="1"/>
  <c r="AG28" i="62" s="1"/>
  <c r="AA27" i="62"/>
  <c r="AA28" i="62" s="1"/>
  <c r="AA29" i="62" s="1"/>
  <c r="AB26" i="62"/>
  <c r="G4" i="7"/>
  <c r="H4" i="22"/>
  <c r="G27" i="16"/>
  <c r="U4" i="17"/>
  <c r="AE4" i="20"/>
  <c r="T15" i="6"/>
  <c r="A27" i="16"/>
  <c r="B26" i="16"/>
  <c r="Y4" i="20"/>
  <c r="O4" i="17"/>
  <c r="B4" i="22"/>
  <c r="A4" i="7"/>
  <c r="B15" i="6"/>
  <c r="K25" i="62"/>
  <c r="L25" i="62" s="1"/>
  <c r="M25" i="62" s="1"/>
  <c r="N25" i="62" s="1"/>
  <c r="O25" i="62" s="1"/>
  <c r="AJ20" i="48"/>
  <c r="AJ21" i="48" s="1"/>
  <c r="AJ22" i="48" s="1"/>
  <c r="AD20" i="48"/>
  <c r="AJ20" i="59"/>
  <c r="AJ21" i="59" s="1"/>
  <c r="AJ22" i="59" s="1"/>
  <c r="AD20" i="59"/>
  <c r="AD21" i="49"/>
  <c r="AD22" i="49" s="1"/>
  <c r="AD23" i="49" s="1"/>
  <c r="AE20" i="49"/>
  <c r="AC26" i="62" l="1"/>
  <c r="AB27" i="62"/>
  <c r="AB28" i="62" s="1"/>
  <c r="AA30" i="62"/>
  <c r="AB30" i="62" s="1"/>
  <c r="AC30" i="62" s="1"/>
  <c r="AD30" i="62" s="1"/>
  <c r="AE30" i="62" s="1"/>
  <c r="AF30" i="62" s="1"/>
  <c r="AG30" i="62" s="1"/>
  <c r="AB29" i="62"/>
  <c r="AC29" i="62" s="1"/>
  <c r="AD29" i="62" s="1"/>
  <c r="AE29" i="62" s="1"/>
  <c r="P25" i="62"/>
  <c r="G28" i="16"/>
  <c r="AE5" i="20"/>
  <c r="G5" i="7"/>
  <c r="H5" i="22"/>
  <c r="U5" i="17"/>
  <c r="T19" i="6"/>
  <c r="S21" i="6" s="1"/>
  <c r="C26" i="16"/>
  <c r="B27" i="16"/>
  <c r="B4" i="7"/>
  <c r="C4" i="22"/>
  <c r="E15" i="6"/>
  <c r="P4" i="17"/>
  <c r="Z4" i="20"/>
  <c r="A28" i="16"/>
  <c r="Y5" i="20"/>
  <c r="B5" i="22"/>
  <c r="O5" i="17"/>
  <c r="A5" i="7"/>
  <c r="B19" i="6"/>
  <c r="AE20" i="48"/>
  <c r="AD21" i="48"/>
  <c r="AD22" i="48" s="1"/>
  <c r="AD23" i="48" s="1"/>
  <c r="AF20" i="49"/>
  <c r="AE21" i="49"/>
  <c r="AE22" i="49" s="1"/>
  <c r="AE23" i="49"/>
  <c r="AF23" i="49" s="1"/>
  <c r="AD24" i="49"/>
  <c r="AE24" i="49" s="1"/>
  <c r="AF24" i="49" s="1"/>
  <c r="AG24" i="49" s="1"/>
  <c r="AH24" i="49" s="1"/>
  <c r="AI24" i="49" s="1"/>
  <c r="AJ24" i="49" s="1"/>
  <c r="AD21" i="59"/>
  <c r="AD22" i="59" s="1"/>
  <c r="AD23" i="59" s="1"/>
  <c r="AE20" i="59"/>
  <c r="AF29" i="62" l="1"/>
  <c r="AG29" i="62" s="1"/>
  <c r="S34" i="62" s="1"/>
  <c r="AC27" i="62"/>
  <c r="AC28" i="62" s="1"/>
  <c r="AD26" i="62"/>
  <c r="AE26" i="62" s="1"/>
  <c r="P26" i="62"/>
  <c r="P27" i="62" s="1"/>
  <c r="P28" i="62" s="1"/>
  <c r="J26" i="62"/>
  <c r="E19" i="6"/>
  <c r="P5" i="17"/>
  <c r="C5" i="22"/>
  <c r="Z5" i="20"/>
  <c r="B5" i="7"/>
  <c r="B28" i="16"/>
  <c r="Q4" i="17"/>
  <c r="AA4" i="20"/>
  <c r="C4" i="7"/>
  <c r="H15" i="6"/>
  <c r="C27" i="16"/>
  <c r="D26" i="16"/>
  <c r="D4" i="22"/>
  <c r="Y6" i="20"/>
  <c r="O6" i="17"/>
  <c r="A6" i="7"/>
  <c r="A29" i="16"/>
  <c r="B23" i="6"/>
  <c r="A25" i="6" s="1"/>
  <c r="B6" i="22"/>
  <c r="G6" i="7"/>
  <c r="H6" i="22"/>
  <c r="U6" i="17"/>
  <c r="AE6" i="20"/>
  <c r="T23" i="6"/>
  <c r="AD24" i="48"/>
  <c r="AE24" i="48" s="1"/>
  <c r="AF24" i="48" s="1"/>
  <c r="AG24" i="48" s="1"/>
  <c r="AH24" i="48" s="1"/>
  <c r="AI24" i="48" s="1"/>
  <c r="AJ24" i="48" s="1"/>
  <c r="AE23" i="48"/>
  <c r="AF23" i="48" s="1"/>
  <c r="AG23" i="48" s="1"/>
  <c r="AH23" i="48" s="1"/>
  <c r="AI23" i="48" s="1"/>
  <c r="AF20" i="48"/>
  <c r="AE21" i="48"/>
  <c r="AE22" i="48" s="1"/>
  <c r="AE23" i="59"/>
  <c r="AF23" i="59" s="1"/>
  <c r="AD24" i="59"/>
  <c r="AE24" i="59" s="1"/>
  <c r="AF24" i="59" s="1"/>
  <c r="AG24" i="59" s="1"/>
  <c r="AH24" i="59" s="1"/>
  <c r="AI24" i="59" s="1"/>
  <c r="AJ24" i="59" s="1"/>
  <c r="AG23" i="49"/>
  <c r="AF20" i="59"/>
  <c r="AE21" i="59"/>
  <c r="AE22" i="59" s="1"/>
  <c r="AG20" i="49"/>
  <c r="AF21" i="49"/>
  <c r="AF22" i="49" s="1"/>
  <c r="AF26" i="62" l="1"/>
  <c r="AF27" i="62" s="1"/>
  <c r="AF28" i="62" s="1"/>
  <c r="AE27" i="62"/>
  <c r="AE28" i="62" s="1"/>
  <c r="AD27" i="62"/>
  <c r="AD28" i="62" s="1"/>
  <c r="T34" i="62"/>
  <c r="U34" i="62" s="1"/>
  <c r="V34" i="62" s="1"/>
  <c r="W34" i="62" s="1"/>
  <c r="X34" i="62" s="1"/>
  <c r="K26" i="62"/>
  <c r="J27" i="62"/>
  <c r="J28" i="62" s="1"/>
  <c r="J29" i="62" s="1"/>
  <c r="E26" i="16"/>
  <c r="F26" i="16" s="1"/>
  <c r="AB4" i="20"/>
  <c r="D4" i="7"/>
  <c r="D27" i="16"/>
  <c r="E4" i="22"/>
  <c r="K15" i="6"/>
  <c r="R4" i="17"/>
  <c r="AA5" i="20"/>
  <c r="D5" i="22"/>
  <c r="C28" i="16"/>
  <c r="C5" i="7"/>
  <c r="H19" i="6"/>
  <c r="Q5" i="17"/>
  <c r="B6" i="7"/>
  <c r="Z6" i="20"/>
  <c r="E23" i="6"/>
  <c r="D25" i="6" s="1"/>
  <c r="P6" i="17"/>
  <c r="C6" i="22"/>
  <c r="O7" i="17"/>
  <c r="B29" i="16"/>
  <c r="B7" i="22"/>
  <c r="Y7" i="20"/>
  <c r="A30" i="16"/>
  <c r="B27" i="6"/>
  <c r="A7" i="7"/>
  <c r="AF21" i="48"/>
  <c r="AF22" i="48" s="1"/>
  <c r="AG20" i="48"/>
  <c r="AG23" i="59"/>
  <c r="AH20" i="49"/>
  <c r="AG21" i="49"/>
  <c r="AG22" i="49" s="1"/>
  <c r="AJ23" i="48"/>
  <c r="AD30" i="48" s="1"/>
  <c r="AF21" i="59"/>
  <c r="AF22" i="59" s="1"/>
  <c r="AG20" i="59"/>
  <c r="AH23" i="49"/>
  <c r="G4" i="22" l="1"/>
  <c r="Q15" i="6"/>
  <c r="F27" i="16"/>
  <c r="T4" i="17"/>
  <c r="AD4" i="20"/>
  <c r="F4" i="7"/>
  <c r="Y34" i="62"/>
  <c r="L26" i="62"/>
  <c r="K27" i="62"/>
  <c r="K28" i="62" s="1"/>
  <c r="J30" i="62"/>
  <c r="K30" i="62" s="1"/>
  <c r="L30" i="62" s="1"/>
  <c r="M30" i="62" s="1"/>
  <c r="N30" i="62" s="1"/>
  <c r="O30" i="62" s="1"/>
  <c r="P30" i="62" s="1"/>
  <c r="K29" i="62"/>
  <c r="L29" i="62" s="1"/>
  <c r="M29" i="62" s="1"/>
  <c r="N29" i="62" s="1"/>
  <c r="O29" i="62" s="1"/>
  <c r="AH21" i="49"/>
  <c r="AH22" i="49" s="1"/>
  <c r="AI20" i="49"/>
  <c r="AI21" i="49" s="1"/>
  <c r="AI22" i="49" s="1"/>
  <c r="D5" i="7"/>
  <c r="D28" i="16"/>
  <c r="AB5" i="20"/>
  <c r="R5" i="17"/>
  <c r="E5" i="22"/>
  <c r="K19" i="6"/>
  <c r="B31" i="6"/>
  <c r="Y8" i="20"/>
  <c r="O8" i="17"/>
  <c r="A8" i="7"/>
  <c r="B30" i="16"/>
  <c r="B8" i="22"/>
  <c r="D6" i="22"/>
  <c r="AA6" i="20"/>
  <c r="H23" i="6"/>
  <c r="G25" i="6" s="1"/>
  <c r="C6" i="7"/>
  <c r="Q6" i="17"/>
  <c r="P7" i="17"/>
  <c r="E27" i="6"/>
  <c r="C7" i="22"/>
  <c r="Z7" i="20"/>
  <c r="B7" i="7"/>
  <c r="C29" i="16"/>
  <c r="S4" i="17"/>
  <c r="E27" i="16"/>
  <c r="AC4" i="20"/>
  <c r="F4" i="22"/>
  <c r="E4" i="7"/>
  <c r="N15" i="6"/>
  <c r="AG21" i="48"/>
  <c r="AG22" i="48" s="1"/>
  <c r="AH20" i="48"/>
  <c r="AE30" i="48"/>
  <c r="AF30" i="48" s="1"/>
  <c r="AG30" i="48" s="1"/>
  <c r="AH30" i="48" s="1"/>
  <c r="AI30" i="48" s="1"/>
  <c r="AH23" i="59"/>
  <c r="AH20" i="59"/>
  <c r="AG21" i="59"/>
  <c r="AG22" i="59" s="1"/>
  <c r="AI23" i="49"/>
  <c r="AH21" i="48" l="1"/>
  <c r="AH22" i="48" s="1"/>
  <c r="AI20" i="48"/>
  <c r="AI21" i="48" s="1"/>
  <c r="AI22" i="48" s="1"/>
  <c r="T5" i="17"/>
  <c r="AD5" i="20"/>
  <c r="F28" i="16"/>
  <c r="Q19" i="6"/>
  <c r="P21" i="6" s="1"/>
  <c r="G5" i="22"/>
  <c r="F5" i="7"/>
  <c r="Y35" i="62"/>
  <c r="Y36" i="62" s="1"/>
  <c r="Y37" i="62" s="1"/>
  <c r="S35" i="62"/>
  <c r="M26" i="62"/>
  <c r="L27" i="62"/>
  <c r="L28" i="62" s="1"/>
  <c r="AH21" i="59"/>
  <c r="AH22" i="59" s="1"/>
  <c r="AI20" i="59"/>
  <c r="AI21" i="59" s="1"/>
  <c r="AI22" i="59" s="1"/>
  <c r="C8" i="22"/>
  <c r="C30" i="16"/>
  <c r="B8" i="7"/>
  <c r="E31" i="6"/>
  <c r="P8" i="17"/>
  <c r="Z8" i="20"/>
  <c r="AB6" i="20"/>
  <c r="K23" i="6"/>
  <c r="J25" i="6" s="1"/>
  <c r="R6" i="17"/>
  <c r="E6" i="22"/>
  <c r="D6" i="7"/>
  <c r="H27" i="6"/>
  <c r="C7" i="7"/>
  <c r="Q7" i="17"/>
  <c r="D29" i="16"/>
  <c r="AA7" i="20"/>
  <c r="D7" i="22"/>
  <c r="N19" i="6"/>
  <c r="F5" i="22"/>
  <c r="AC5" i="20"/>
  <c r="E5" i="7"/>
  <c r="E28" i="16"/>
  <c r="S5" i="17"/>
  <c r="P29" i="62"/>
  <c r="B34" i="62" s="1"/>
  <c r="AJ30" i="48"/>
  <c r="AJ23" i="49"/>
  <c r="AD30" i="49" s="1"/>
  <c r="AI23" i="59"/>
  <c r="F6" i="7" l="1"/>
  <c r="AD6" i="20"/>
  <c r="G6" i="22"/>
  <c r="Q23" i="6"/>
  <c r="P25" i="6" s="1"/>
  <c r="T6" i="17"/>
  <c r="S36" i="62"/>
  <c r="S37" i="62" s="1"/>
  <c r="S38" i="62" s="1"/>
  <c r="T35" i="62"/>
  <c r="M27" i="62"/>
  <c r="M28" i="62" s="1"/>
  <c r="N26" i="62"/>
  <c r="O26" i="62" s="1"/>
  <c r="O27" i="62" s="1"/>
  <c r="K27" i="6"/>
  <c r="D7" i="7"/>
  <c r="E7" i="22"/>
  <c r="R7" i="17"/>
  <c r="E29" i="16"/>
  <c r="AB7" i="20"/>
  <c r="AC6" i="20"/>
  <c r="F6" i="22"/>
  <c r="S6" i="17"/>
  <c r="E6" i="7"/>
  <c r="N23" i="6"/>
  <c r="M25" i="6" s="1"/>
  <c r="AA8" i="20"/>
  <c r="C8" i="7"/>
  <c r="D8" i="22"/>
  <c r="D30" i="16"/>
  <c r="Q8" i="17"/>
  <c r="H31" i="6"/>
  <c r="C34" i="62"/>
  <c r="D34" i="62" s="1"/>
  <c r="E34" i="62" s="1"/>
  <c r="F34" i="62" s="1"/>
  <c r="G34" i="62" s="1"/>
  <c r="H34" i="62" s="1"/>
  <c r="H35" i="62" s="1"/>
  <c r="H36" i="62" s="1"/>
  <c r="H37" i="62" s="1"/>
  <c r="AJ23" i="59"/>
  <c r="AD30" i="59" s="1"/>
  <c r="AJ31" i="48"/>
  <c r="AJ32" i="48" s="1"/>
  <c r="AJ33" i="48" s="1"/>
  <c r="AD31" i="48"/>
  <c r="AE30" i="49"/>
  <c r="AF30" i="49" s="1"/>
  <c r="AG30" i="49" s="1"/>
  <c r="AH30" i="49" s="1"/>
  <c r="AI30" i="49" s="1"/>
  <c r="AJ30" i="49" s="1"/>
  <c r="AJ31" i="49" s="1"/>
  <c r="AJ32" i="49" s="1"/>
  <c r="AJ33" i="49" s="1"/>
  <c r="U35" i="62" l="1"/>
  <c r="T36" i="62"/>
  <c r="T37" i="62" s="1"/>
  <c r="S39" i="62"/>
  <c r="T39" i="62" s="1"/>
  <c r="U39" i="62" s="1"/>
  <c r="V39" i="62" s="1"/>
  <c r="W39" i="62" s="1"/>
  <c r="X39" i="62" s="1"/>
  <c r="Y39" i="62" s="1"/>
  <c r="T38" i="62"/>
  <c r="U38" i="62" s="1"/>
  <c r="N27" i="62"/>
  <c r="N28" i="62" s="1"/>
  <c r="O28" i="62"/>
  <c r="B35" i="62"/>
  <c r="B36" i="62" s="1"/>
  <c r="B37" i="62" s="1"/>
  <c r="B38" i="62" s="1"/>
  <c r="AB8" i="20"/>
  <c r="E30" i="16"/>
  <c r="R8" i="17"/>
  <c r="D8" i="7"/>
  <c r="E8" i="22"/>
  <c r="K31" i="6"/>
  <c r="AD31" i="49"/>
  <c r="AD32" i="49" s="1"/>
  <c r="AD33" i="49" s="1"/>
  <c r="AD34" i="49" s="1"/>
  <c r="F7" i="22"/>
  <c r="AC7" i="20"/>
  <c r="S7" i="17"/>
  <c r="N27" i="6"/>
  <c r="E7" i="7"/>
  <c r="F29" i="16"/>
  <c r="AD32" i="48"/>
  <c r="AD33" i="48" s="1"/>
  <c r="AD34" i="48" s="1"/>
  <c r="AE31" i="48"/>
  <c r="AE30" i="59"/>
  <c r="AF30" i="59" s="1"/>
  <c r="AG30" i="59" s="1"/>
  <c r="AH30" i="59" s="1"/>
  <c r="AI30" i="59" s="1"/>
  <c r="AJ30" i="59" s="1"/>
  <c r="AJ31" i="59" s="1"/>
  <c r="AJ32" i="59" s="1"/>
  <c r="AJ33" i="59" s="1"/>
  <c r="V38" i="62" l="1"/>
  <c r="V35" i="62"/>
  <c r="W35" i="62" s="1"/>
  <c r="U36" i="62"/>
  <c r="U37" i="62" s="1"/>
  <c r="C35" i="62"/>
  <c r="C36" i="62" s="1"/>
  <c r="C37" i="62" s="1"/>
  <c r="AE31" i="49"/>
  <c r="AF31" i="49" s="1"/>
  <c r="S8" i="17"/>
  <c r="F30" i="16"/>
  <c r="N31" i="6"/>
  <c r="E8" i="7"/>
  <c r="F8" i="22"/>
  <c r="AC8" i="20"/>
  <c r="AD31" i="59"/>
  <c r="AE31" i="59" s="1"/>
  <c r="Q27" i="6"/>
  <c r="G7" i="22"/>
  <c r="AD7" i="20"/>
  <c r="T7" i="17"/>
  <c r="F7" i="7"/>
  <c r="G29" i="16"/>
  <c r="B39" i="62"/>
  <c r="C38" i="62"/>
  <c r="D38" i="62" s="1"/>
  <c r="AE32" i="49"/>
  <c r="AE33" i="49" s="1"/>
  <c r="AD35" i="49"/>
  <c r="AE35" i="49" s="1"/>
  <c r="AF35" i="49" s="1"/>
  <c r="AG35" i="49" s="1"/>
  <c r="AH35" i="49" s="1"/>
  <c r="AI35" i="49" s="1"/>
  <c r="AJ35" i="49" s="1"/>
  <c r="AE34" i="49"/>
  <c r="AF34" i="49" s="1"/>
  <c r="AG34" i="49" s="1"/>
  <c r="AH34" i="49" s="1"/>
  <c r="AF31" i="48"/>
  <c r="AE32" i="48"/>
  <c r="AE33" i="48" s="1"/>
  <c r="AD35" i="48"/>
  <c r="AE34" i="48"/>
  <c r="AF34" i="48" s="1"/>
  <c r="X35" i="62" l="1"/>
  <c r="X36" i="62" s="1"/>
  <c r="X37" i="62" s="1"/>
  <c r="W36" i="62"/>
  <c r="W37" i="62" s="1"/>
  <c r="V36" i="62"/>
  <c r="V37" i="62" s="1"/>
  <c r="W38" i="62"/>
  <c r="D35" i="62"/>
  <c r="D36" i="62" s="1"/>
  <c r="D37" i="62" s="1"/>
  <c r="AD32" i="59"/>
  <c r="AD33" i="59" s="1"/>
  <c r="AD34" i="59" s="1"/>
  <c r="AE34" i="59" s="1"/>
  <c r="AF34" i="59" s="1"/>
  <c r="AG34" i="59" s="1"/>
  <c r="AH34" i="59" s="1"/>
  <c r="F8" i="7"/>
  <c r="G30" i="16"/>
  <c r="AD8" i="20"/>
  <c r="T8" i="17"/>
  <c r="G8" i="22"/>
  <c r="Q31" i="6"/>
  <c r="H7" i="22"/>
  <c r="AE7" i="20"/>
  <c r="U7" i="17"/>
  <c r="G7" i="7"/>
  <c r="T27" i="6"/>
  <c r="A34" i="16"/>
  <c r="C39" i="62"/>
  <c r="E38" i="62"/>
  <c r="AE32" i="59"/>
  <c r="AE33" i="59" s="1"/>
  <c r="AF31" i="59"/>
  <c r="AG34" i="48"/>
  <c r="AF32" i="49"/>
  <c r="AF33" i="49" s="1"/>
  <c r="AG31" i="49"/>
  <c r="AG31" i="48"/>
  <c r="AF32" i="48"/>
  <c r="AF33" i="48" s="1"/>
  <c r="AE35" i="48"/>
  <c r="AF35" i="48" s="1"/>
  <c r="AG35" i="48" s="1"/>
  <c r="AH35" i="48" s="1"/>
  <c r="AI35" i="48" s="1"/>
  <c r="AJ35" i="48" s="1"/>
  <c r="C47" i="48" s="1"/>
  <c r="AI34" i="49"/>
  <c r="AD35" i="59" l="1"/>
  <c r="AE35" i="59" s="1"/>
  <c r="AF35" i="59" s="1"/>
  <c r="AG35" i="59" s="1"/>
  <c r="AH35" i="59" s="1"/>
  <c r="AI35" i="59" s="1"/>
  <c r="AJ35" i="59" s="1"/>
  <c r="X38" i="62"/>
  <c r="E35" i="62"/>
  <c r="E36" i="62" s="1"/>
  <c r="E37" i="62" s="1"/>
  <c r="T31" i="6"/>
  <c r="G8" i="7"/>
  <c r="U8" i="17"/>
  <c r="AE8" i="20"/>
  <c r="H8" i="22"/>
  <c r="B3" i="23"/>
  <c r="B34" i="16"/>
  <c r="O3" i="6"/>
  <c r="Y3" i="21"/>
  <c r="A3" i="8"/>
  <c r="B11" i="7"/>
  <c r="F38" i="62"/>
  <c r="D39" i="62"/>
  <c r="E39" i="62" s="1"/>
  <c r="F39" i="62" s="1"/>
  <c r="G39" i="62" s="1"/>
  <c r="H39" i="62" s="1"/>
  <c r="AG31" i="59"/>
  <c r="AF32" i="59"/>
  <c r="AF33" i="59" s="1"/>
  <c r="AH31" i="48"/>
  <c r="AG32" i="48"/>
  <c r="AG33" i="48" s="1"/>
  <c r="D47" i="48"/>
  <c r="E47" i="48" s="1"/>
  <c r="F47" i="48" s="1"/>
  <c r="G47" i="48" s="1"/>
  <c r="AH31" i="49"/>
  <c r="AG32" i="49"/>
  <c r="AG33" i="49" s="1"/>
  <c r="AH34" i="48"/>
  <c r="AI34" i="59"/>
  <c r="AJ34" i="49"/>
  <c r="C47" i="49" s="1"/>
  <c r="Y38" i="62" l="1"/>
  <c r="AA34" i="62" s="1"/>
  <c r="F35" i="62"/>
  <c r="E11" i="7"/>
  <c r="P3" i="6"/>
  <c r="C34" i="16"/>
  <c r="C3" i="23"/>
  <c r="B3" i="8"/>
  <c r="Z3" i="21"/>
  <c r="AH32" i="48"/>
  <c r="AH33" i="48" s="1"/>
  <c r="AI31" i="48"/>
  <c r="AI32" i="48" s="1"/>
  <c r="AI33" i="48" s="1"/>
  <c r="AH32" i="49"/>
  <c r="AH33" i="49" s="1"/>
  <c r="AI31" i="49"/>
  <c r="AI32" i="49" s="1"/>
  <c r="AI33" i="49" s="1"/>
  <c r="G38" i="62"/>
  <c r="AH31" i="59"/>
  <c r="AG32" i="59"/>
  <c r="AG33" i="59" s="1"/>
  <c r="AI34" i="48"/>
  <c r="H47" i="48"/>
  <c r="AJ34" i="59"/>
  <c r="C47" i="59" s="1"/>
  <c r="D47" i="49"/>
  <c r="E47" i="49" s="1"/>
  <c r="F47" i="49" s="1"/>
  <c r="G47" i="49" s="1"/>
  <c r="H47" i="49" s="1"/>
  <c r="I47" i="49" s="1"/>
  <c r="I48" i="49" s="1"/>
  <c r="I49" i="49" s="1"/>
  <c r="I50" i="49" s="1"/>
  <c r="F36" i="62" l="1"/>
  <c r="F37" i="62" s="1"/>
  <c r="G35" i="62"/>
  <c r="G36" i="62" s="1"/>
  <c r="G37" i="62" s="1"/>
  <c r="AB34" i="62"/>
  <c r="AC34" i="62" s="1"/>
  <c r="AD34" i="62" s="1"/>
  <c r="AE34" i="62" s="1"/>
  <c r="AF34" i="62" s="1"/>
  <c r="AA3" i="21"/>
  <c r="D3" i="23"/>
  <c r="Q3" i="6"/>
  <c r="C3" i="8"/>
  <c r="H11" i="7"/>
  <c r="D34" i="16"/>
  <c r="C48" i="49"/>
  <c r="C49" i="49" s="1"/>
  <c r="C51" i="49" s="1"/>
  <c r="AH32" i="59"/>
  <c r="AH33" i="59" s="1"/>
  <c r="AI31" i="59"/>
  <c r="AI32" i="59" s="1"/>
  <c r="AI33" i="59" s="1"/>
  <c r="H38" i="62"/>
  <c r="J34" i="62" s="1"/>
  <c r="AJ34" i="48"/>
  <c r="I47" i="48"/>
  <c r="D47" i="59"/>
  <c r="E47" i="59" s="1"/>
  <c r="F47" i="59" s="1"/>
  <c r="G47" i="59" s="1"/>
  <c r="H47" i="59" s="1"/>
  <c r="I47" i="59" s="1"/>
  <c r="I48" i="59" s="1"/>
  <c r="I49" i="59" s="1"/>
  <c r="I50" i="59" s="1"/>
  <c r="AG34" i="62" l="1"/>
  <c r="E3" i="23"/>
  <c r="AB3" i="21"/>
  <c r="R3" i="6"/>
  <c r="K11" i="7"/>
  <c r="E34" i="16"/>
  <c r="D3" i="8"/>
  <c r="C48" i="59"/>
  <c r="C49" i="59" s="1"/>
  <c r="C51" i="59" s="1"/>
  <c r="D48" i="49"/>
  <c r="D49" i="49" s="1"/>
  <c r="D50" i="49" s="1"/>
  <c r="K34" i="62"/>
  <c r="L34" i="62" s="1"/>
  <c r="M34" i="62" s="1"/>
  <c r="N34" i="62" s="1"/>
  <c r="O34" i="62" s="1"/>
  <c r="I48" i="48"/>
  <c r="I49" i="48" s="1"/>
  <c r="I50" i="48" s="1"/>
  <c r="C48" i="48"/>
  <c r="D51" i="49"/>
  <c r="E51" i="49" s="1"/>
  <c r="C52" i="49"/>
  <c r="AG35" i="62" l="1"/>
  <c r="AG36" i="62" s="1"/>
  <c r="AG37" i="62" s="1"/>
  <c r="AA35" i="62"/>
  <c r="D48" i="59"/>
  <c r="E48" i="59" s="1"/>
  <c r="F34" i="16"/>
  <c r="E3" i="8"/>
  <c r="S3" i="6"/>
  <c r="AC3" i="21"/>
  <c r="F3" i="23"/>
  <c r="N11" i="7"/>
  <c r="E48" i="49"/>
  <c r="F48" i="49" s="1"/>
  <c r="P34" i="62"/>
  <c r="C49" i="48"/>
  <c r="C51" i="48" s="1"/>
  <c r="D48" i="48"/>
  <c r="F51" i="49"/>
  <c r="D51" i="59"/>
  <c r="E51" i="59" s="1"/>
  <c r="C52" i="59"/>
  <c r="D52" i="49"/>
  <c r="D49" i="59" l="1"/>
  <c r="D50" i="59" s="1"/>
  <c r="AB35" i="62"/>
  <c r="AA36" i="62"/>
  <c r="AA37" i="62" s="1"/>
  <c r="AA38" i="62" s="1"/>
  <c r="E49" i="49"/>
  <c r="E50" i="49" s="1"/>
  <c r="G34" i="16"/>
  <c r="G3" i="23"/>
  <c r="F3" i="8"/>
  <c r="T3" i="6"/>
  <c r="AD3" i="21"/>
  <c r="Q11" i="7"/>
  <c r="P35" i="62"/>
  <c r="P36" i="62" s="1"/>
  <c r="P37" i="62" s="1"/>
  <c r="J35" i="62"/>
  <c r="D49" i="48"/>
  <c r="D50" i="48" s="1"/>
  <c r="E48" i="48"/>
  <c r="C52" i="48"/>
  <c r="D51" i="48"/>
  <c r="E51" i="48" s="1"/>
  <c r="F51" i="48" s="1"/>
  <c r="G51" i="48" s="1"/>
  <c r="H51" i="48" s="1"/>
  <c r="F51" i="59"/>
  <c r="G48" i="49"/>
  <c r="F49" i="49"/>
  <c r="F50" i="49" s="1"/>
  <c r="E52" i="49"/>
  <c r="F52" i="49" s="1"/>
  <c r="G52" i="49" s="1"/>
  <c r="H52" i="49" s="1"/>
  <c r="I52" i="49" s="1"/>
  <c r="E49" i="59"/>
  <c r="E50" i="59" s="1"/>
  <c r="F48" i="59"/>
  <c r="D52" i="59"/>
  <c r="G51" i="49"/>
  <c r="AB38" i="62" l="1"/>
  <c r="AC38" i="62" s="1"/>
  <c r="AD38" i="62" s="1"/>
  <c r="AA39" i="62"/>
  <c r="AB39" i="62" s="1"/>
  <c r="AC39" i="62" s="1"/>
  <c r="AD39" i="62" s="1"/>
  <c r="AE39" i="62" s="1"/>
  <c r="AF39" i="62" s="1"/>
  <c r="AG39" i="62" s="1"/>
  <c r="AB36" i="62"/>
  <c r="AB37" i="62" s="1"/>
  <c r="AC35" i="62"/>
  <c r="A35" i="16"/>
  <c r="AE3" i="21"/>
  <c r="T11" i="7"/>
  <c r="G3" i="8"/>
  <c r="H3" i="23"/>
  <c r="G35" i="16"/>
  <c r="U3" i="6"/>
  <c r="J36" i="62"/>
  <c r="J37" i="62" s="1"/>
  <c r="J38" i="62" s="1"/>
  <c r="K35" i="62"/>
  <c r="D52" i="48"/>
  <c r="E52" i="48" s="1"/>
  <c r="F52" i="48" s="1"/>
  <c r="G52" i="48" s="1"/>
  <c r="H52" i="48" s="1"/>
  <c r="I52" i="48" s="1"/>
  <c r="G49" i="49"/>
  <c r="G50" i="49" s="1"/>
  <c r="H48" i="49"/>
  <c r="H49" i="49" s="1"/>
  <c r="H50" i="49" s="1"/>
  <c r="E49" i="48"/>
  <c r="E50" i="48" s="1"/>
  <c r="F48" i="48"/>
  <c r="I51" i="48"/>
  <c r="C58" i="48" s="1"/>
  <c r="D58" i="48" s="1"/>
  <c r="H51" i="49"/>
  <c r="G51" i="59"/>
  <c r="E52" i="59"/>
  <c r="F52" i="59" s="1"/>
  <c r="G52" i="59" s="1"/>
  <c r="H52" i="59" s="1"/>
  <c r="I52" i="59" s="1"/>
  <c r="G48" i="59"/>
  <c r="F49" i="59"/>
  <c r="F50" i="59" s="1"/>
  <c r="AE38" i="62" l="1"/>
  <c r="AF38" i="62" s="1"/>
  <c r="AG38" i="62" s="1"/>
  <c r="S43" i="62" s="1"/>
  <c r="T43" i="62" s="1"/>
  <c r="U43" i="62" s="1"/>
  <c r="V43" i="62" s="1"/>
  <c r="AD35" i="62"/>
  <c r="AE35" i="62" s="1"/>
  <c r="AC36" i="62"/>
  <c r="AC37" i="62" s="1"/>
  <c r="U4" i="6"/>
  <c r="G4" i="8"/>
  <c r="G36" i="16"/>
  <c r="H4" i="23"/>
  <c r="T15" i="7"/>
  <c r="AE4" i="21"/>
  <c r="B35" i="16"/>
  <c r="A4" i="8"/>
  <c r="O4" i="6"/>
  <c r="A36" i="16"/>
  <c r="Y4" i="21"/>
  <c r="B15" i="7"/>
  <c r="B4" i="23"/>
  <c r="K38" i="62"/>
  <c r="L38" i="62" s="1"/>
  <c r="M38" i="62" s="1"/>
  <c r="N38" i="62" s="1"/>
  <c r="J39" i="62"/>
  <c r="K39" i="62" s="1"/>
  <c r="L39" i="62" s="1"/>
  <c r="M39" i="62" s="1"/>
  <c r="N39" i="62" s="1"/>
  <c r="O39" i="62" s="1"/>
  <c r="P39" i="62" s="1"/>
  <c r="L35" i="62"/>
  <c r="K36" i="62"/>
  <c r="K37" i="62" s="1"/>
  <c r="F49" i="48"/>
  <c r="F50" i="48" s="1"/>
  <c r="G48" i="48"/>
  <c r="E58" i="48"/>
  <c r="F58" i="48" s="1"/>
  <c r="G58" i="48" s="1"/>
  <c r="H58" i="48" s="1"/>
  <c r="I58" i="48" s="1"/>
  <c r="I59" i="48" s="1"/>
  <c r="I60" i="48" s="1"/>
  <c r="I61" i="48" s="1"/>
  <c r="G49" i="59"/>
  <c r="G50" i="59" s="1"/>
  <c r="H48" i="59"/>
  <c r="H49" i="59" s="1"/>
  <c r="H50" i="59" s="1"/>
  <c r="I51" i="49"/>
  <c r="C58" i="49" s="1"/>
  <c r="D58" i="49" s="1"/>
  <c r="E58" i="49" s="1"/>
  <c r="F58" i="49" s="1"/>
  <c r="G58" i="49" s="1"/>
  <c r="H58" i="49" s="1"/>
  <c r="H51" i="59"/>
  <c r="AF35" i="62" l="1"/>
  <c r="AF36" i="62" s="1"/>
  <c r="AF37" i="62" s="1"/>
  <c r="AE36" i="62"/>
  <c r="AE37" i="62" s="1"/>
  <c r="W43" i="62"/>
  <c r="X43" i="62" s="1"/>
  <c r="Y43" i="62" s="1"/>
  <c r="AD36" i="62"/>
  <c r="AD37" i="62" s="1"/>
  <c r="U5" i="6"/>
  <c r="T19" i="7"/>
  <c r="G37" i="16"/>
  <c r="AE5" i="21"/>
  <c r="G5" i="8"/>
  <c r="H5" i="23"/>
  <c r="B19" i="7"/>
  <c r="B5" i="23"/>
  <c r="Y5" i="21"/>
  <c r="A37" i="16"/>
  <c r="A5" i="8"/>
  <c r="O5" i="6"/>
  <c r="B36" i="16"/>
  <c r="C35" i="16"/>
  <c r="B4" i="8"/>
  <c r="C4" i="23"/>
  <c r="E15" i="7"/>
  <c r="P4" i="6"/>
  <c r="Z4" i="21"/>
  <c r="C59" i="48"/>
  <c r="D59" i="48" s="1"/>
  <c r="L36" i="62"/>
  <c r="L37" i="62" s="1"/>
  <c r="M35" i="62"/>
  <c r="O38" i="62"/>
  <c r="I58" i="49"/>
  <c r="I59" i="49" s="1"/>
  <c r="I60" i="49" s="1"/>
  <c r="I61" i="49" s="1"/>
  <c r="G49" i="48"/>
  <c r="H48" i="48"/>
  <c r="H49" i="48" s="1"/>
  <c r="H50" i="48" s="1"/>
  <c r="I51" i="59"/>
  <c r="C58" i="59" s="1"/>
  <c r="D58" i="59" s="1"/>
  <c r="E58" i="59" s="1"/>
  <c r="F58" i="59" s="1"/>
  <c r="G58" i="59" s="1"/>
  <c r="H58" i="59" s="1"/>
  <c r="Y44" i="62" l="1"/>
  <c r="Y45" i="62" s="1"/>
  <c r="Y46" i="62" s="1"/>
  <c r="S44" i="62"/>
  <c r="S45" i="62" s="1"/>
  <c r="S46" i="62" s="1"/>
  <c r="S47" i="62" s="1"/>
  <c r="S48" i="62" s="1"/>
  <c r="C60" i="49"/>
  <c r="C61" i="49" s="1"/>
  <c r="C62" i="49" s="1"/>
  <c r="C60" i="48"/>
  <c r="C61" i="48" s="1"/>
  <c r="C62" i="48" s="1"/>
  <c r="D62" i="48" s="1"/>
  <c r="E62" i="48" s="1"/>
  <c r="F62" i="48" s="1"/>
  <c r="H6" i="23"/>
  <c r="G6" i="8"/>
  <c r="AE6" i="21"/>
  <c r="T23" i="7"/>
  <c r="U6" i="6"/>
  <c r="D35" i="16"/>
  <c r="C36" i="16"/>
  <c r="H15" i="7"/>
  <c r="AA4" i="21"/>
  <c r="C4" i="8"/>
  <c r="Q4" i="6"/>
  <c r="D4" i="23"/>
  <c r="Y6" i="21"/>
  <c r="A38" i="16"/>
  <c r="B6" i="23"/>
  <c r="O6" i="6"/>
  <c r="B23" i="7"/>
  <c r="A6" i="8"/>
  <c r="P5" i="6"/>
  <c r="C5" i="23"/>
  <c r="B37" i="16"/>
  <c r="B5" i="8"/>
  <c r="E19" i="7"/>
  <c r="Z5" i="21"/>
  <c r="M36" i="62"/>
  <c r="M37" i="62" s="1"/>
  <c r="N35" i="62"/>
  <c r="O35" i="62" s="1"/>
  <c r="O36" i="62" s="1"/>
  <c r="O37" i="62" s="1"/>
  <c r="P38" i="62"/>
  <c r="B43" i="62" s="1"/>
  <c r="I58" i="59"/>
  <c r="I59" i="59" s="1"/>
  <c r="I60" i="59" s="1"/>
  <c r="I61" i="59" s="1"/>
  <c r="E59" i="48"/>
  <c r="D60" i="48"/>
  <c r="D61" i="48" s="1"/>
  <c r="T44" i="62" l="1"/>
  <c r="T45" i="62" s="1"/>
  <c r="T46" i="62" s="1"/>
  <c r="D59" i="49"/>
  <c r="E59" i="49" s="1"/>
  <c r="T47" i="62"/>
  <c r="U47" i="62" s="1"/>
  <c r="T48" i="62"/>
  <c r="U48" i="62" s="1"/>
  <c r="V48" i="62" s="1"/>
  <c r="W48" i="62" s="1"/>
  <c r="X48" i="62" s="1"/>
  <c r="Y48" i="62" s="1"/>
  <c r="N36" i="62"/>
  <c r="N37" i="62" s="1"/>
  <c r="C63" i="48"/>
  <c r="D63" i="48" s="1"/>
  <c r="E63" i="48" s="1"/>
  <c r="F63" i="48" s="1"/>
  <c r="G63" i="48" s="1"/>
  <c r="H63" i="48" s="1"/>
  <c r="I63" i="48" s="1"/>
  <c r="C37" i="16"/>
  <c r="AA5" i="21"/>
  <c r="D5" i="23"/>
  <c r="Q5" i="6"/>
  <c r="C5" i="8"/>
  <c r="H19" i="7"/>
  <c r="B27" i="7"/>
  <c r="A29" i="7" s="1"/>
  <c r="A39" i="16"/>
  <c r="B7" i="23"/>
  <c r="O7" i="6"/>
  <c r="Y7" i="21"/>
  <c r="B38" i="16"/>
  <c r="A7" i="8"/>
  <c r="E35" i="16"/>
  <c r="F35" i="16" s="1"/>
  <c r="K15" i="7"/>
  <c r="E4" i="23"/>
  <c r="D4" i="8"/>
  <c r="R4" i="6"/>
  <c r="D36" i="16"/>
  <c r="AB4" i="21"/>
  <c r="P6" i="6"/>
  <c r="E23" i="7"/>
  <c r="B6" i="8"/>
  <c r="C6" i="23"/>
  <c r="Z6" i="21"/>
  <c r="C60" i="59"/>
  <c r="C61" i="59" s="1"/>
  <c r="C62" i="59" s="1"/>
  <c r="C43" i="62"/>
  <c r="D43" i="62" s="1"/>
  <c r="E43" i="62" s="1"/>
  <c r="F43" i="62" s="1"/>
  <c r="G43" i="62" s="1"/>
  <c r="H43" i="62" s="1"/>
  <c r="H44" i="62" s="1"/>
  <c r="H45" i="62" s="1"/>
  <c r="H46" i="62" s="1"/>
  <c r="G62" i="48"/>
  <c r="F59" i="48"/>
  <c r="E60" i="48"/>
  <c r="E61" i="48" s="1"/>
  <c r="C63" i="49"/>
  <c r="D62" i="49"/>
  <c r="E62" i="49" s="1"/>
  <c r="D60" i="49" l="1"/>
  <c r="D61" i="49" s="1"/>
  <c r="U44" i="62"/>
  <c r="V44" i="62" s="1"/>
  <c r="W44" i="62" s="1"/>
  <c r="X44" i="62" s="1"/>
  <c r="X45" i="62" s="1"/>
  <c r="X46" i="62" s="1"/>
  <c r="AD4" i="21"/>
  <c r="F4" i="8"/>
  <c r="G4" i="23"/>
  <c r="F36" i="16"/>
  <c r="Q15" i="7"/>
  <c r="T4" i="6"/>
  <c r="V47" i="62"/>
  <c r="B44" i="62"/>
  <c r="B45" i="62" s="1"/>
  <c r="B46" i="62" s="1"/>
  <c r="B47" i="62" s="1"/>
  <c r="C38" i="16"/>
  <c r="H27" i="7" s="1"/>
  <c r="G29" i="7" s="1"/>
  <c r="P7" i="6"/>
  <c r="E27" i="7"/>
  <c r="D29" i="7" s="1"/>
  <c r="C7" i="23"/>
  <c r="Z7" i="21"/>
  <c r="B7" i="8"/>
  <c r="B8" i="23"/>
  <c r="Y8" i="21"/>
  <c r="A8" i="8"/>
  <c r="B31" i="7"/>
  <c r="O8" i="6"/>
  <c r="B39" i="16"/>
  <c r="R5" i="6"/>
  <c r="K19" i="7"/>
  <c r="E5" i="23"/>
  <c r="D37" i="16"/>
  <c r="D5" i="8"/>
  <c r="AB5" i="21"/>
  <c r="S4" i="6"/>
  <c r="F4" i="23"/>
  <c r="E4" i="8"/>
  <c r="N15" i="7"/>
  <c r="AC4" i="21"/>
  <c r="E36" i="16"/>
  <c r="D6" i="23"/>
  <c r="H23" i="7"/>
  <c r="C6" i="8"/>
  <c r="Q6" i="6"/>
  <c r="AA6" i="21"/>
  <c r="D59" i="59"/>
  <c r="D60" i="59" s="1"/>
  <c r="D61" i="59" s="1"/>
  <c r="F60" i="48"/>
  <c r="F61" i="48" s="1"/>
  <c r="G59" i="48"/>
  <c r="H62" i="48"/>
  <c r="F62" i="49"/>
  <c r="F59" i="49"/>
  <c r="E60" i="49"/>
  <c r="E61" i="49" s="1"/>
  <c r="D63" i="49"/>
  <c r="D62" i="59"/>
  <c r="E62" i="59" s="1"/>
  <c r="C63" i="59"/>
  <c r="U45" i="62" l="1"/>
  <c r="U46" i="62" s="1"/>
  <c r="W45" i="62"/>
  <c r="W46" i="62" s="1"/>
  <c r="V45" i="62"/>
  <c r="F5" i="8"/>
  <c r="F37" i="16"/>
  <c r="T5" i="6"/>
  <c r="G5" i="23"/>
  <c r="Q19" i="7"/>
  <c r="AD5" i="21"/>
  <c r="W47" i="62"/>
  <c r="V46" i="62"/>
  <c r="C44" i="62"/>
  <c r="D44" i="62" s="1"/>
  <c r="G60" i="48"/>
  <c r="G61" i="48" s="1"/>
  <c r="H59" i="48"/>
  <c r="H60" i="48" s="1"/>
  <c r="H61" i="48" s="1"/>
  <c r="P8" i="6"/>
  <c r="C8" i="23"/>
  <c r="B8" i="8"/>
  <c r="Z8" i="21"/>
  <c r="C39" i="16"/>
  <c r="E31" i="7"/>
  <c r="E5" i="8"/>
  <c r="S5" i="6"/>
  <c r="E37" i="16"/>
  <c r="AC5" i="21"/>
  <c r="N19" i="7"/>
  <c r="F5" i="23"/>
  <c r="E6" i="23"/>
  <c r="AB6" i="21"/>
  <c r="K23" i="7"/>
  <c r="R6" i="6"/>
  <c r="D6" i="8"/>
  <c r="D7" i="23"/>
  <c r="D38" i="16"/>
  <c r="AA7" i="21"/>
  <c r="C7" i="8"/>
  <c r="Q7" i="6"/>
  <c r="E59" i="59"/>
  <c r="E60" i="59" s="1"/>
  <c r="E61" i="59" s="1"/>
  <c r="B48" i="62"/>
  <c r="C47" i="62"/>
  <c r="I62" i="48"/>
  <c r="C69" i="48" s="1"/>
  <c r="D63" i="59"/>
  <c r="F60" i="49"/>
  <c r="F61" i="49" s="1"/>
  <c r="G59" i="49"/>
  <c r="G62" i="49"/>
  <c r="E63" i="49"/>
  <c r="F63" i="49" s="1"/>
  <c r="G63" i="49" s="1"/>
  <c r="H63" i="49" s="1"/>
  <c r="I63" i="49" s="1"/>
  <c r="F62" i="59"/>
  <c r="Q23" i="7" l="1"/>
  <c r="F6" i="8"/>
  <c r="AD6" i="21"/>
  <c r="G6" i="23"/>
  <c r="T6" i="6"/>
  <c r="X47" i="62"/>
  <c r="C45" i="62"/>
  <c r="C46" i="62" s="1"/>
  <c r="K27" i="7"/>
  <c r="J29" i="7" s="1"/>
  <c r="E7" i="23"/>
  <c r="D7" i="8"/>
  <c r="R7" i="6"/>
  <c r="AB7" i="21"/>
  <c r="E38" i="16"/>
  <c r="S6" i="6"/>
  <c r="AC6" i="21"/>
  <c r="E6" i="8"/>
  <c r="N23" i="7"/>
  <c r="F6" i="23"/>
  <c r="C8" i="8"/>
  <c r="H31" i="7"/>
  <c r="Q8" i="6"/>
  <c r="AA8" i="21"/>
  <c r="D8" i="23"/>
  <c r="D39" i="16"/>
  <c r="G60" i="49"/>
  <c r="G61" i="49" s="1"/>
  <c r="H59" i="49"/>
  <c r="H60" i="49" s="1"/>
  <c r="H61" i="49" s="1"/>
  <c r="F59" i="59"/>
  <c r="G59" i="59" s="1"/>
  <c r="C48" i="62"/>
  <c r="D48" i="62" s="1"/>
  <c r="E48" i="62" s="1"/>
  <c r="F48" i="62" s="1"/>
  <c r="G48" i="62" s="1"/>
  <c r="H48" i="62" s="1"/>
  <c r="D47" i="62"/>
  <c r="E44" i="62"/>
  <c r="D45" i="62"/>
  <c r="D46" i="62" s="1"/>
  <c r="D69" i="48"/>
  <c r="E69" i="48" s="1"/>
  <c r="F69" i="48" s="1"/>
  <c r="G69" i="48" s="1"/>
  <c r="H69" i="48" s="1"/>
  <c r="G62" i="59"/>
  <c r="H62" i="49"/>
  <c r="E63" i="59"/>
  <c r="F63" i="59" s="1"/>
  <c r="G63" i="59" s="1"/>
  <c r="H63" i="59" s="1"/>
  <c r="I63" i="59" s="1"/>
  <c r="Y47" i="62" l="1"/>
  <c r="AA43" i="62" s="1"/>
  <c r="AB43" i="62" s="1"/>
  <c r="AC43" i="62" s="1"/>
  <c r="AD43" i="62" s="1"/>
  <c r="AE43" i="62" s="1"/>
  <c r="AF43" i="62" s="1"/>
  <c r="F60" i="59"/>
  <c r="F61" i="59" s="1"/>
  <c r="F38" i="16"/>
  <c r="S7" i="6"/>
  <c r="E7" i="8"/>
  <c r="N27" i="7"/>
  <c r="M29" i="7" s="1"/>
  <c r="AC7" i="21"/>
  <c r="F7" i="23"/>
  <c r="AB8" i="21"/>
  <c r="D8" i="8"/>
  <c r="K31" i="7"/>
  <c r="R8" i="6"/>
  <c r="E39" i="16"/>
  <c r="E8" i="23"/>
  <c r="H70" i="48"/>
  <c r="H71" i="48" s="1"/>
  <c r="H72" i="48" s="1"/>
  <c r="I69" i="48"/>
  <c r="G60" i="59"/>
  <c r="G61" i="59" s="1"/>
  <c r="H59" i="59"/>
  <c r="H60" i="59" s="1"/>
  <c r="H61" i="59" s="1"/>
  <c r="E47" i="62"/>
  <c r="F44" i="62"/>
  <c r="G44" i="62" s="1"/>
  <c r="G45" i="62" s="1"/>
  <c r="G46" i="62" s="1"/>
  <c r="E45" i="62"/>
  <c r="H62" i="59"/>
  <c r="I62" i="49"/>
  <c r="C69" i="49" s="1"/>
  <c r="AG43" i="62" l="1"/>
  <c r="AG44" i="62" s="1"/>
  <c r="AG45" i="62" s="1"/>
  <c r="AG46" i="62" s="1"/>
  <c r="I70" i="48"/>
  <c r="I71" i="48" s="1"/>
  <c r="I72" i="48" s="1"/>
  <c r="C70" i="48"/>
  <c r="G38" i="16"/>
  <c r="F7" i="8"/>
  <c r="T7" i="6"/>
  <c r="Q27" i="7"/>
  <c r="P29" i="7" s="1"/>
  <c r="G7" i="23"/>
  <c r="AD7" i="21"/>
  <c r="AC8" i="21"/>
  <c r="F39" i="16"/>
  <c r="N31" i="7"/>
  <c r="E8" i="8"/>
  <c r="F8" i="23"/>
  <c r="S8" i="6"/>
  <c r="F45" i="62"/>
  <c r="F46" i="62" s="1"/>
  <c r="E46" i="62"/>
  <c r="F47" i="62"/>
  <c r="D69" i="49"/>
  <c r="E69" i="49" s="1"/>
  <c r="F69" i="49" s="1"/>
  <c r="G69" i="49" s="1"/>
  <c r="H69" i="49" s="1"/>
  <c r="I69" i="49" s="1"/>
  <c r="I70" i="49" s="1"/>
  <c r="I71" i="49" s="1"/>
  <c r="I72" i="49" s="1"/>
  <c r="I62" i="59"/>
  <c r="C69" i="59" s="1"/>
  <c r="AA44" i="62" l="1"/>
  <c r="AA45" i="62" s="1"/>
  <c r="AA46" i="62" s="1"/>
  <c r="AA47" i="62" s="1"/>
  <c r="C71" i="48"/>
  <c r="C72" i="48" s="1"/>
  <c r="C73" i="48" s="1"/>
  <c r="D73" i="48" s="1"/>
  <c r="E73" i="48" s="1"/>
  <c r="F73" i="48" s="1"/>
  <c r="G73" i="48" s="1"/>
  <c r="H73" i="48" s="1"/>
  <c r="D70" i="48"/>
  <c r="G39" i="16"/>
  <c r="AD8" i="21"/>
  <c r="T8" i="6"/>
  <c r="G8" i="23"/>
  <c r="Q31" i="7"/>
  <c r="F8" i="8"/>
  <c r="G7" i="8"/>
  <c r="AE7" i="21"/>
  <c r="T27" i="7"/>
  <c r="S29" i="7" s="1"/>
  <c r="H7" i="23"/>
  <c r="A43" i="16"/>
  <c r="U7" i="6"/>
  <c r="C70" i="49"/>
  <c r="C71" i="49" s="1"/>
  <c r="C72" i="49" s="1"/>
  <c r="C73" i="49" s="1"/>
  <c r="G47" i="62"/>
  <c r="D69" i="59"/>
  <c r="E69" i="59" s="1"/>
  <c r="F69" i="59" s="1"/>
  <c r="G69" i="59" s="1"/>
  <c r="H69" i="59" s="1"/>
  <c r="I69" i="59" s="1"/>
  <c r="I70" i="59" s="1"/>
  <c r="I71" i="59" s="1"/>
  <c r="I72" i="59" s="1"/>
  <c r="AB44" i="62" l="1"/>
  <c r="AC44" i="62" s="1"/>
  <c r="AA48" i="62"/>
  <c r="AB47" i="62"/>
  <c r="AC47" i="62" s="1"/>
  <c r="E70" i="48"/>
  <c r="D71" i="48"/>
  <c r="D72" i="48" s="1"/>
  <c r="A3" i="9"/>
  <c r="Y3" i="22"/>
  <c r="B3" i="24"/>
  <c r="B11" i="8"/>
  <c r="B43" i="16"/>
  <c r="C43" i="16" s="1"/>
  <c r="O3" i="7"/>
  <c r="AE8" i="21"/>
  <c r="G8" i="8"/>
  <c r="H8" i="23"/>
  <c r="U8" i="6"/>
  <c r="T31" i="7"/>
  <c r="C70" i="59"/>
  <c r="D70" i="59" s="1"/>
  <c r="D70" i="49"/>
  <c r="D71" i="49" s="1"/>
  <c r="D72" i="49" s="1"/>
  <c r="H47" i="62"/>
  <c r="J43" i="62" s="1"/>
  <c r="D73" i="49"/>
  <c r="C74" i="49"/>
  <c r="I73" i="48"/>
  <c r="K47" i="48" s="1"/>
  <c r="E70" i="49" l="1"/>
  <c r="F70" i="49" s="1"/>
  <c r="AB45" i="62"/>
  <c r="AB46" i="62" s="1"/>
  <c r="AB48" i="62"/>
  <c r="AC45" i="62"/>
  <c r="AC46" i="62" s="1"/>
  <c r="AD44" i="62"/>
  <c r="AE44" i="62" s="1"/>
  <c r="AD47" i="62"/>
  <c r="C71" i="59"/>
  <c r="C72" i="59" s="1"/>
  <c r="C73" i="59" s="1"/>
  <c r="C74" i="59" s="1"/>
  <c r="D43" i="16"/>
  <c r="AA3" i="22"/>
  <c r="D3" i="24"/>
  <c r="C3" i="9"/>
  <c r="H11" i="8"/>
  <c r="G13" i="8" s="1"/>
  <c r="Q3" i="7"/>
  <c r="F70" i="48"/>
  <c r="E71" i="48"/>
  <c r="E72" i="48" s="1"/>
  <c r="P3" i="7"/>
  <c r="Z3" i="22"/>
  <c r="C3" i="24"/>
  <c r="B3" i="9"/>
  <c r="E11" i="8"/>
  <c r="K43" i="62"/>
  <c r="L43" i="62" s="1"/>
  <c r="M43" i="62" s="1"/>
  <c r="N43" i="62" s="1"/>
  <c r="O43" i="62" s="1"/>
  <c r="L47" i="48"/>
  <c r="M47" i="48" s="1"/>
  <c r="N47" i="48" s="1"/>
  <c r="O47" i="48" s="1"/>
  <c r="P47" i="48" s="1"/>
  <c r="Q47" i="48" s="1"/>
  <c r="Q48" i="48" s="1"/>
  <c r="Q49" i="48" s="1"/>
  <c r="Q50" i="48" s="1"/>
  <c r="E70" i="59"/>
  <c r="D71" i="59"/>
  <c r="D72" i="59" s="1"/>
  <c r="E71" i="49"/>
  <c r="E72" i="49" s="1"/>
  <c r="E73" i="49"/>
  <c r="D74" i="49"/>
  <c r="E74" i="49" s="1"/>
  <c r="F74" i="49" s="1"/>
  <c r="G74" i="49" s="1"/>
  <c r="H74" i="49" s="1"/>
  <c r="I74" i="49" s="1"/>
  <c r="K48" i="48" l="1"/>
  <c r="K49" i="48" s="1"/>
  <c r="K50" i="48" s="1"/>
  <c r="K51" i="48" s="1"/>
  <c r="D73" i="59"/>
  <c r="E73" i="59" s="1"/>
  <c r="AF44" i="62"/>
  <c r="AF45" i="62" s="1"/>
  <c r="AF46" i="62" s="1"/>
  <c r="AE45" i="62"/>
  <c r="AE46" i="62" s="1"/>
  <c r="AC48" i="62"/>
  <c r="AD48" i="62" s="1"/>
  <c r="AE48" i="62" s="1"/>
  <c r="AF48" i="62" s="1"/>
  <c r="AG48" i="62" s="1"/>
  <c r="AD45" i="62"/>
  <c r="AD46" i="62" s="1"/>
  <c r="AE47" i="62"/>
  <c r="F71" i="48"/>
  <c r="G70" i="48"/>
  <c r="AB3" i="22"/>
  <c r="E3" i="24"/>
  <c r="R3" i="7"/>
  <c r="E43" i="16"/>
  <c r="F43" i="16" s="1"/>
  <c r="D3" i="9"/>
  <c r="K11" i="8"/>
  <c r="P43" i="62"/>
  <c r="L48" i="48"/>
  <c r="D74" i="59"/>
  <c r="E74" i="59" s="1"/>
  <c r="F74" i="59" s="1"/>
  <c r="G74" i="59" s="1"/>
  <c r="H74" i="59" s="1"/>
  <c r="I74" i="59" s="1"/>
  <c r="F70" i="59"/>
  <c r="E71" i="59"/>
  <c r="E72" i="59" s="1"/>
  <c r="F73" i="49"/>
  <c r="G70" i="49"/>
  <c r="H70" i="49" s="1"/>
  <c r="H71" i="49" s="1"/>
  <c r="H72" i="49" s="1"/>
  <c r="F71" i="49"/>
  <c r="J13" i="8" l="1"/>
  <c r="AF47" i="62"/>
  <c r="G3" i="24"/>
  <c r="AD3" i="22"/>
  <c r="Q11" i="8"/>
  <c r="P13" i="8" s="1"/>
  <c r="F3" i="9"/>
  <c r="T3" i="7"/>
  <c r="G43" i="16"/>
  <c r="F3" i="24"/>
  <c r="AC3" i="22"/>
  <c r="E3" i="9"/>
  <c r="N11" i="8"/>
  <c r="M13" i="8" s="1"/>
  <c r="S3" i="7"/>
  <c r="F72" i="48"/>
  <c r="G71" i="48"/>
  <c r="G72" i="48" s="1"/>
  <c r="P44" i="62"/>
  <c r="P45" i="62" s="1"/>
  <c r="P46" i="62" s="1"/>
  <c r="J44" i="62"/>
  <c r="L51" i="48"/>
  <c r="M51" i="48" s="1"/>
  <c r="N51" i="48" s="1"/>
  <c r="K52" i="48"/>
  <c r="L52" i="48" s="1"/>
  <c r="M52" i="48" s="1"/>
  <c r="F73" i="59"/>
  <c r="G70" i="59"/>
  <c r="H70" i="59" s="1"/>
  <c r="H71" i="59" s="1"/>
  <c r="H72" i="59" s="1"/>
  <c r="F71" i="59"/>
  <c r="G73" i="49"/>
  <c r="F72" i="49"/>
  <c r="G71" i="49"/>
  <c r="G72" i="49" s="1"/>
  <c r="M48" i="48"/>
  <c r="L49" i="48"/>
  <c r="L50" i="48" s="1"/>
  <c r="AG47" i="62" l="1"/>
  <c r="S52" i="62" s="1"/>
  <c r="G3" i="9"/>
  <c r="T11" i="8"/>
  <c r="S13" i="8" s="1"/>
  <c r="G44" i="16"/>
  <c r="A44" i="16"/>
  <c r="AE3" i="22"/>
  <c r="U3" i="7"/>
  <c r="H3" i="24"/>
  <c r="J45" i="62"/>
  <c r="J46" i="62" s="1"/>
  <c r="J47" i="62" s="1"/>
  <c r="K44" i="62"/>
  <c r="H73" i="49"/>
  <c r="G71" i="59"/>
  <c r="G72" i="59" s="1"/>
  <c r="F72" i="59"/>
  <c r="G73" i="59"/>
  <c r="N48" i="48"/>
  <c r="M49" i="48"/>
  <c r="M50" i="48" s="1"/>
  <c r="O51" i="48"/>
  <c r="T52" i="62" l="1"/>
  <c r="U52" i="62" s="1"/>
  <c r="V52" i="62" s="1"/>
  <c r="W52" i="62" s="1"/>
  <c r="X52" i="62" s="1"/>
  <c r="Y4" i="22"/>
  <c r="B4" i="24"/>
  <c r="A45" i="16"/>
  <c r="B44" i="16"/>
  <c r="A4" i="9"/>
  <c r="B15" i="8"/>
  <c r="A17" i="8" s="1"/>
  <c r="O4" i="7"/>
  <c r="G4" i="9"/>
  <c r="U4" i="7"/>
  <c r="T15" i="8"/>
  <c r="G45" i="16"/>
  <c r="H4" i="24"/>
  <c r="AE4" i="22"/>
  <c r="J48" i="62"/>
  <c r="K48" i="62" s="1"/>
  <c r="L48" i="62" s="1"/>
  <c r="M48" i="62" s="1"/>
  <c r="N48" i="62" s="1"/>
  <c r="O48" i="62" s="1"/>
  <c r="P48" i="62" s="1"/>
  <c r="K47" i="62"/>
  <c r="L47" i="62" s="1"/>
  <c r="K45" i="62"/>
  <c r="K46" i="62" s="1"/>
  <c r="L44" i="62"/>
  <c r="P51" i="48"/>
  <c r="H73" i="59"/>
  <c r="N49" i="48"/>
  <c r="N50" i="48" s="1"/>
  <c r="O48" i="48"/>
  <c r="I73" i="49"/>
  <c r="K47" i="49" s="1"/>
  <c r="Y52" i="62" l="1"/>
  <c r="B45" i="16"/>
  <c r="C4" i="24"/>
  <c r="Z4" i="22"/>
  <c r="P4" i="7"/>
  <c r="C44" i="16"/>
  <c r="E15" i="8"/>
  <c r="D17" i="8" s="1"/>
  <c r="B4" i="9"/>
  <c r="G5" i="9"/>
  <c r="U5" i="7"/>
  <c r="AE5" i="22"/>
  <c r="G46" i="16"/>
  <c r="H5" i="24"/>
  <c r="T19" i="8"/>
  <c r="Y5" i="22"/>
  <c r="B19" i="8"/>
  <c r="A5" i="9"/>
  <c r="A46" i="16"/>
  <c r="B5" i="24"/>
  <c r="O5" i="7"/>
  <c r="L45" i="62"/>
  <c r="L46" i="62" s="1"/>
  <c r="M44" i="62"/>
  <c r="M47" i="62"/>
  <c r="O49" i="48"/>
  <c r="O50" i="48" s="1"/>
  <c r="P48" i="48"/>
  <c r="P49" i="48" s="1"/>
  <c r="P50" i="48" s="1"/>
  <c r="Q51" i="48"/>
  <c r="K58" i="48" s="1"/>
  <c r="L47" i="49"/>
  <c r="M47" i="49" s="1"/>
  <c r="N47" i="49" s="1"/>
  <c r="O47" i="49" s="1"/>
  <c r="P47" i="49" s="1"/>
  <c r="Q47" i="49" s="1"/>
  <c r="Q48" i="49" s="1"/>
  <c r="Q49" i="49" s="1"/>
  <c r="Q50" i="49" s="1"/>
  <c r="I73" i="59"/>
  <c r="K47" i="59" s="1"/>
  <c r="Y53" i="62" l="1"/>
  <c r="Y54" i="62" s="1"/>
  <c r="Y55" i="62" s="1"/>
  <c r="S53" i="62"/>
  <c r="G6" i="9"/>
  <c r="AE6" i="22"/>
  <c r="U6" i="7"/>
  <c r="T23" i="8"/>
  <c r="H6" i="24"/>
  <c r="O6" i="7"/>
  <c r="Y6" i="22"/>
  <c r="A6" i="9"/>
  <c r="B6" i="24"/>
  <c r="B23" i="8"/>
  <c r="A47" i="16"/>
  <c r="AA4" i="22"/>
  <c r="D44" i="16"/>
  <c r="H15" i="8"/>
  <c r="G17" i="8" s="1"/>
  <c r="D4" i="24"/>
  <c r="C45" i="16"/>
  <c r="C4" i="9"/>
  <c r="Q4" i="7"/>
  <c r="Z5" i="22"/>
  <c r="B46" i="16"/>
  <c r="C5" i="24"/>
  <c r="B5" i="9"/>
  <c r="P5" i="7"/>
  <c r="E19" i="8"/>
  <c r="K48" i="49"/>
  <c r="L48" i="49" s="1"/>
  <c r="N47" i="62"/>
  <c r="M45" i="62"/>
  <c r="M46" i="62" s="1"/>
  <c r="N44" i="62"/>
  <c r="O44" i="62" s="1"/>
  <c r="O45" i="62" s="1"/>
  <c r="O46" i="62" s="1"/>
  <c r="L58" i="48"/>
  <c r="M58" i="48" s="1"/>
  <c r="N58" i="48" s="1"/>
  <c r="O58" i="48" s="1"/>
  <c r="P58" i="48" s="1"/>
  <c r="L47" i="59"/>
  <c r="M47" i="59" s="1"/>
  <c r="N47" i="59" s="1"/>
  <c r="O47" i="59" s="1"/>
  <c r="P47" i="59" s="1"/>
  <c r="Q47" i="59" s="1"/>
  <c r="Q48" i="59" s="1"/>
  <c r="Q49" i="59" s="1"/>
  <c r="Q50" i="59" s="1"/>
  <c r="N45" i="62" l="1"/>
  <c r="N46" i="62" s="1"/>
  <c r="T53" i="62"/>
  <c r="S54" i="62"/>
  <c r="S55" i="62" s="1"/>
  <c r="S56" i="62" s="1"/>
  <c r="B6" i="9"/>
  <c r="P6" i="7"/>
  <c r="C6" i="24"/>
  <c r="Z6" i="22"/>
  <c r="E23" i="8"/>
  <c r="AA5" i="22"/>
  <c r="C46" i="16"/>
  <c r="D5" i="24"/>
  <c r="Q5" i="7"/>
  <c r="H19" i="8"/>
  <c r="C5" i="9"/>
  <c r="O7" i="7"/>
  <c r="A48" i="16"/>
  <c r="B27" i="8"/>
  <c r="B7" i="24"/>
  <c r="A7" i="9"/>
  <c r="B47" i="16"/>
  <c r="Y7" i="22"/>
  <c r="D45" i="16"/>
  <c r="E4" i="24"/>
  <c r="K15" i="8"/>
  <c r="J17" i="8" s="1"/>
  <c r="R4" i="7"/>
  <c r="E44" i="16"/>
  <c r="F44" i="16" s="1"/>
  <c r="AB4" i="22"/>
  <c r="D4" i="9"/>
  <c r="K49" i="49"/>
  <c r="K50" i="49" s="1"/>
  <c r="K51" i="49" s="1"/>
  <c r="L51" i="49" s="1"/>
  <c r="M51" i="49" s="1"/>
  <c r="O47" i="62"/>
  <c r="K48" i="59"/>
  <c r="L48" i="59" s="1"/>
  <c r="Q58" i="48"/>
  <c r="M48" i="49"/>
  <c r="L49" i="49"/>
  <c r="L50" i="49" s="1"/>
  <c r="G4" i="24" l="1"/>
  <c r="F45" i="16"/>
  <c r="AD4" i="22"/>
  <c r="Q15" i="8"/>
  <c r="T4" i="7"/>
  <c r="F4" i="9"/>
  <c r="S57" i="62"/>
  <c r="T57" i="62" s="1"/>
  <c r="U57" i="62" s="1"/>
  <c r="V57" i="62" s="1"/>
  <c r="W57" i="62" s="1"/>
  <c r="X57" i="62" s="1"/>
  <c r="Y57" i="62" s="1"/>
  <c r="T56" i="62"/>
  <c r="U56" i="62" s="1"/>
  <c r="V56" i="62" s="1"/>
  <c r="T54" i="62"/>
  <c r="T55" i="62" s="1"/>
  <c r="U53" i="62"/>
  <c r="AC4" i="22"/>
  <c r="N15" i="8"/>
  <c r="E4" i="9"/>
  <c r="E45" i="16"/>
  <c r="F4" i="24"/>
  <c r="S4" i="7"/>
  <c r="D6" i="24"/>
  <c r="AA6" i="22"/>
  <c r="Q6" i="7"/>
  <c r="H23" i="8"/>
  <c r="C6" i="9"/>
  <c r="AB5" i="22"/>
  <c r="D46" i="16"/>
  <c r="R5" i="7"/>
  <c r="E5" i="24"/>
  <c r="D5" i="9"/>
  <c r="K19" i="8"/>
  <c r="K52" i="49"/>
  <c r="L52" i="49" s="1"/>
  <c r="C47" i="16"/>
  <c r="C7" i="24"/>
  <c r="B7" i="9"/>
  <c r="P7" i="7"/>
  <c r="Z7" i="22"/>
  <c r="E27" i="8"/>
  <c r="A8" i="9"/>
  <c r="B8" i="24"/>
  <c r="O8" i="7"/>
  <c r="B31" i="8"/>
  <c r="Y8" i="22"/>
  <c r="B48" i="16"/>
  <c r="K50" i="59"/>
  <c r="K51" i="59" s="1"/>
  <c r="L51" i="59" s="1"/>
  <c r="M51" i="59" s="1"/>
  <c r="P47" i="62"/>
  <c r="B52" i="62" s="1"/>
  <c r="Q59" i="48"/>
  <c r="Q60" i="48" s="1"/>
  <c r="Q61" i="48" s="1"/>
  <c r="K59" i="48"/>
  <c r="N48" i="49"/>
  <c r="M49" i="49"/>
  <c r="M50" i="49" s="1"/>
  <c r="N51" i="49"/>
  <c r="L49" i="59"/>
  <c r="L50" i="59" s="1"/>
  <c r="M48" i="59"/>
  <c r="T5" i="7" l="1"/>
  <c r="F5" i="9"/>
  <c r="Q19" i="8"/>
  <c r="G5" i="24"/>
  <c r="F46" i="16"/>
  <c r="AD5" i="22"/>
  <c r="W56" i="62"/>
  <c r="V53" i="62"/>
  <c r="U54" i="62"/>
  <c r="U55" i="62" s="1"/>
  <c r="K52" i="59"/>
  <c r="L52" i="59" s="1"/>
  <c r="F5" i="24"/>
  <c r="E46" i="16"/>
  <c r="E5" i="9"/>
  <c r="S5" i="7"/>
  <c r="N19" i="8"/>
  <c r="AC5" i="22"/>
  <c r="D47" i="16"/>
  <c r="D7" i="24"/>
  <c r="Q7" i="7"/>
  <c r="AA7" i="22"/>
  <c r="C7" i="9"/>
  <c r="H27" i="8"/>
  <c r="E31" i="8"/>
  <c r="P8" i="7"/>
  <c r="C8" i="24"/>
  <c r="Z8" i="22"/>
  <c r="B8" i="9"/>
  <c r="C48" i="16"/>
  <c r="D6" i="9"/>
  <c r="E6" i="24"/>
  <c r="AB6" i="22"/>
  <c r="R6" i="7"/>
  <c r="K23" i="8"/>
  <c r="C52" i="62"/>
  <c r="D52" i="62" s="1"/>
  <c r="E52" i="62" s="1"/>
  <c r="F52" i="62" s="1"/>
  <c r="G52" i="62" s="1"/>
  <c r="K60" i="48"/>
  <c r="K61" i="48" s="1"/>
  <c r="K62" i="48" s="1"/>
  <c r="L59" i="48"/>
  <c r="N51" i="59"/>
  <c r="N49" i="49"/>
  <c r="N50" i="49" s="1"/>
  <c r="O48" i="49"/>
  <c r="N48" i="59"/>
  <c r="M49" i="59"/>
  <c r="M50" i="59" s="1"/>
  <c r="O51" i="49"/>
  <c r="M52" i="49"/>
  <c r="N52" i="49" s="1"/>
  <c r="O52" i="49" s="1"/>
  <c r="P52" i="49" s="1"/>
  <c r="Q52" i="49" s="1"/>
  <c r="T6" i="7" l="1"/>
  <c r="F6" i="9"/>
  <c r="Q23" i="8"/>
  <c r="G6" i="24"/>
  <c r="AD6" i="22"/>
  <c r="V54" i="62"/>
  <c r="V55" i="62" s="1"/>
  <c r="W53" i="62"/>
  <c r="X56" i="62"/>
  <c r="H52" i="62"/>
  <c r="R7" i="7"/>
  <c r="AB7" i="22"/>
  <c r="K27" i="8"/>
  <c r="E47" i="16"/>
  <c r="E7" i="24"/>
  <c r="D7" i="9"/>
  <c r="D8" i="24"/>
  <c r="AA8" i="22"/>
  <c r="D48" i="16"/>
  <c r="H31" i="8"/>
  <c r="C8" i="9"/>
  <c r="Q8" i="7"/>
  <c r="E6" i="9"/>
  <c r="AC6" i="22"/>
  <c r="F6" i="24"/>
  <c r="S6" i="7"/>
  <c r="N23" i="8"/>
  <c r="K63" i="48"/>
  <c r="L62" i="48"/>
  <c r="L60" i="48"/>
  <c r="L61" i="48" s="1"/>
  <c r="M59" i="48"/>
  <c r="O51" i="59"/>
  <c r="P51" i="49"/>
  <c r="M52" i="59"/>
  <c r="N52" i="59" s="1"/>
  <c r="O52" i="59" s="1"/>
  <c r="P52" i="59" s="1"/>
  <c r="Q52" i="59" s="1"/>
  <c r="O49" i="49"/>
  <c r="O50" i="49" s="1"/>
  <c r="P48" i="49"/>
  <c r="P49" i="49" s="1"/>
  <c r="P50" i="49" s="1"/>
  <c r="N49" i="59"/>
  <c r="N50" i="59" s="1"/>
  <c r="O48" i="59"/>
  <c r="X53" i="62" l="1"/>
  <c r="X54" i="62" s="1"/>
  <c r="X55" i="62" s="1"/>
  <c r="W54" i="62"/>
  <c r="W55" i="62" s="1"/>
  <c r="Y56" i="62"/>
  <c r="AA52" i="62" s="1"/>
  <c r="H53" i="62"/>
  <c r="H54" i="62" s="1"/>
  <c r="H55" i="62" s="1"/>
  <c r="B53" i="62"/>
  <c r="F7" i="24"/>
  <c r="AC7" i="22"/>
  <c r="N27" i="8"/>
  <c r="S7" i="7"/>
  <c r="F47" i="16"/>
  <c r="E7" i="9"/>
  <c r="D8" i="9"/>
  <c r="K31" i="8"/>
  <c r="R8" i="7"/>
  <c r="AB8" i="22"/>
  <c r="E8" i="24"/>
  <c r="E48" i="16"/>
  <c r="M62" i="48"/>
  <c r="M60" i="48"/>
  <c r="M61" i="48" s="1"/>
  <c r="N59" i="48"/>
  <c r="O49" i="59"/>
  <c r="O50" i="59" s="1"/>
  <c r="P48" i="59"/>
  <c r="P49" i="59" s="1"/>
  <c r="P50" i="59" s="1"/>
  <c r="P51" i="59"/>
  <c r="Q51" i="49"/>
  <c r="K58" i="49" s="1"/>
  <c r="AB52" i="62" l="1"/>
  <c r="AC52" i="62" s="1"/>
  <c r="AD52" i="62" s="1"/>
  <c r="B54" i="62"/>
  <c r="B55" i="62" s="1"/>
  <c r="B56" i="62" s="1"/>
  <c r="C53" i="62"/>
  <c r="N31" i="8"/>
  <c r="F48" i="16"/>
  <c r="S8" i="7"/>
  <c r="F8" i="24"/>
  <c r="AC8" i="22"/>
  <c r="E8" i="9"/>
  <c r="T7" i="7"/>
  <c r="F7" i="9"/>
  <c r="G7" i="24"/>
  <c r="AD7" i="22"/>
  <c r="Q27" i="8"/>
  <c r="G47" i="16"/>
  <c r="O59" i="48"/>
  <c r="N60" i="48"/>
  <c r="N61" i="48" s="1"/>
  <c r="N62" i="48"/>
  <c r="Q51" i="59"/>
  <c r="K58" i="59" s="1"/>
  <c r="L58" i="49"/>
  <c r="M58" i="49" s="1"/>
  <c r="N58" i="49" s="1"/>
  <c r="O58" i="49" s="1"/>
  <c r="P58" i="49" s="1"/>
  <c r="AE52" i="62" l="1"/>
  <c r="AF52" i="62" s="1"/>
  <c r="AG52" i="62" s="1"/>
  <c r="AG53" i="62" s="1"/>
  <c r="AG54" i="62" s="1"/>
  <c r="AG55" i="62" s="1"/>
  <c r="C56" i="62"/>
  <c r="D56" i="62" s="1"/>
  <c r="E56" i="62" s="1"/>
  <c r="F56" i="62" s="1"/>
  <c r="G56" i="62" s="1"/>
  <c r="B57" i="62"/>
  <c r="C57" i="62" s="1"/>
  <c r="D57" i="62" s="1"/>
  <c r="E57" i="62" s="1"/>
  <c r="F57" i="62" s="1"/>
  <c r="G57" i="62" s="1"/>
  <c r="H57" i="62" s="1"/>
  <c r="C54" i="62"/>
  <c r="C55" i="62" s="1"/>
  <c r="D53" i="62"/>
  <c r="H7" i="24"/>
  <c r="T27" i="8"/>
  <c r="A52" i="16"/>
  <c r="U7" i="7"/>
  <c r="G7" i="9"/>
  <c r="AE7" i="22"/>
  <c r="T8" i="7"/>
  <c r="G8" i="24"/>
  <c r="R31" i="8"/>
  <c r="F8" i="9"/>
  <c r="G48" i="16"/>
  <c r="AD8" i="22"/>
  <c r="Q31" i="8"/>
  <c r="Q58" i="49"/>
  <c r="O62" i="48"/>
  <c r="O60" i="48"/>
  <c r="O61" i="48" s="1"/>
  <c r="P59" i="48"/>
  <c r="P60" i="48" s="1"/>
  <c r="P61" i="48" s="1"/>
  <c r="L58" i="59"/>
  <c r="M58" i="59" s="1"/>
  <c r="N58" i="59" s="1"/>
  <c r="O58" i="59" s="1"/>
  <c r="P58" i="59" s="1"/>
  <c r="AA53" i="62" l="1"/>
  <c r="AA54" i="62" s="1"/>
  <c r="AA55" i="62" s="1"/>
  <c r="AA56" i="62" s="1"/>
  <c r="AA57" i="62" s="1"/>
  <c r="AB57" i="62" s="1"/>
  <c r="AC57" i="62" s="1"/>
  <c r="AD57" i="62" s="1"/>
  <c r="AE57" i="62" s="1"/>
  <c r="AF57" i="62" s="1"/>
  <c r="AG57" i="62" s="1"/>
  <c r="E53" i="62"/>
  <c r="D54" i="62"/>
  <c r="D55" i="62" s="1"/>
  <c r="U8" i="7"/>
  <c r="AE8" i="22"/>
  <c r="G8" i="9"/>
  <c r="H8" i="24"/>
  <c r="T31" i="8"/>
  <c r="B11" i="9"/>
  <c r="A3" i="10"/>
  <c r="Y3" i="23"/>
  <c r="B3" i="25"/>
  <c r="B52" i="16"/>
  <c r="O3" i="8"/>
  <c r="H56" i="62"/>
  <c r="J52" i="62" s="1"/>
  <c r="Q58" i="59"/>
  <c r="Q59" i="49"/>
  <c r="Q60" i="49" s="1"/>
  <c r="Q61" i="49" s="1"/>
  <c r="K59" i="49"/>
  <c r="P62" i="48"/>
  <c r="AB56" i="62" l="1"/>
  <c r="AC56" i="62" s="1"/>
  <c r="AD56" i="62" s="1"/>
  <c r="AE56" i="62" s="1"/>
  <c r="AF56" i="62" s="1"/>
  <c r="AG56" i="62" s="1"/>
  <c r="AB53" i="62"/>
  <c r="AC53" i="62" s="1"/>
  <c r="AC54" i="62" s="1"/>
  <c r="AC55" i="62" s="1"/>
  <c r="F53" i="62"/>
  <c r="G53" i="62" s="1"/>
  <c r="G54" i="62" s="1"/>
  <c r="G55" i="62" s="1"/>
  <c r="E54" i="62"/>
  <c r="E55" i="62" s="1"/>
  <c r="B3" i="10"/>
  <c r="Z3" i="23"/>
  <c r="C3" i="25"/>
  <c r="P3" i="8"/>
  <c r="C52" i="16"/>
  <c r="E11" i="9"/>
  <c r="K52" i="62"/>
  <c r="L52" i="62" s="1"/>
  <c r="M52" i="62" s="1"/>
  <c r="N52" i="62" s="1"/>
  <c r="O52" i="62" s="1"/>
  <c r="P52" i="62" s="1"/>
  <c r="P53" i="62" s="1"/>
  <c r="P54" i="62" s="1"/>
  <c r="P55" i="62" s="1"/>
  <c r="Q62" i="48"/>
  <c r="K69" i="48" s="1"/>
  <c r="K60" i="49"/>
  <c r="K61" i="49" s="1"/>
  <c r="K62" i="49" s="1"/>
  <c r="L59" i="49"/>
  <c r="Q59" i="59"/>
  <c r="Q60" i="59" s="1"/>
  <c r="Q61" i="59" s="1"/>
  <c r="K59" i="59"/>
  <c r="AB54" i="62" l="1"/>
  <c r="AB55" i="62" s="1"/>
  <c r="AD53" i="62"/>
  <c r="AE53" i="62" s="1"/>
  <c r="AE54" i="62" s="1"/>
  <c r="AE55" i="62" s="1"/>
  <c r="F54" i="62"/>
  <c r="F55" i="62" s="1"/>
  <c r="J53" i="62"/>
  <c r="J54" i="62" s="1"/>
  <c r="J55" i="62" s="1"/>
  <c r="J56" i="62" s="1"/>
  <c r="D52" i="16"/>
  <c r="C3" i="10"/>
  <c r="D3" i="25"/>
  <c r="AA3" i="23"/>
  <c r="H11" i="9"/>
  <c r="Q3" i="8"/>
  <c r="L69" i="48"/>
  <c r="M69" i="48" s="1"/>
  <c r="N69" i="48" s="1"/>
  <c r="O69" i="48" s="1"/>
  <c r="P69" i="48" s="1"/>
  <c r="K60" i="59"/>
  <c r="K61" i="59" s="1"/>
  <c r="K62" i="59" s="1"/>
  <c r="L59" i="59"/>
  <c r="L60" i="49"/>
  <c r="L61" i="49" s="1"/>
  <c r="M59" i="49"/>
  <c r="K63" i="49"/>
  <c r="L63" i="49" s="1"/>
  <c r="M63" i="49" s="1"/>
  <c r="N63" i="49" s="1"/>
  <c r="O63" i="49" s="1"/>
  <c r="P63" i="49" s="1"/>
  <c r="Q63" i="49" s="1"/>
  <c r="L62" i="49"/>
  <c r="M62" i="49" s="1"/>
  <c r="N62" i="49" s="1"/>
  <c r="AD54" i="62" l="1"/>
  <c r="AD55" i="62" s="1"/>
  <c r="AF53" i="62"/>
  <c r="AF54" i="62" s="1"/>
  <c r="AF55" i="62" s="1"/>
  <c r="K53" i="62"/>
  <c r="L53" i="62" s="1"/>
  <c r="R3" i="8"/>
  <c r="E52" i="16"/>
  <c r="F52" i="16" s="1"/>
  <c r="K11" i="9"/>
  <c r="D3" i="10"/>
  <c r="E3" i="25"/>
  <c r="AB3" i="23"/>
  <c r="P70" i="48"/>
  <c r="P71" i="48" s="1"/>
  <c r="P72" i="48" s="1"/>
  <c r="Q69" i="48"/>
  <c r="J57" i="62"/>
  <c r="K57" i="62" s="1"/>
  <c r="L57" i="62" s="1"/>
  <c r="M57" i="62" s="1"/>
  <c r="N57" i="62" s="1"/>
  <c r="O57" i="62" s="1"/>
  <c r="P57" i="62" s="1"/>
  <c r="K56" i="62"/>
  <c r="L56" i="62" s="1"/>
  <c r="M56" i="62" s="1"/>
  <c r="N56" i="62" s="1"/>
  <c r="O56" i="62" s="1"/>
  <c r="P56" i="62" s="1"/>
  <c r="M59" i="59"/>
  <c r="L60" i="59"/>
  <c r="L61" i="59" s="1"/>
  <c r="K63" i="59"/>
  <c r="L63" i="59" s="1"/>
  <c r="M63" i="59" s="1"/>
  <c r="N63" i="59" s="1"/>
  <c r="O63" i="59" s="1"/>
  <c r="P63" i="59" s="1"/>
  <c r="Q63" i="59" s="1"/>
  <c r="L62" i="59"/>
  <c r="M62" i="59" s="1"/>
  <c r="N62" i="59" s="1"/>
  <c r="N59" i="49"/>
  <c r="M60" i="49"/>
  <c r="M61" i="49" s="1"/>
  <c r="O62" i="49"/>
  <c r="K54" i="62" l="1"/>
  <c r="K55" i="62" s="1"/>
  <c r="Q11" i="9"/>
  <c r="G3" i="25"/>
  <c r="G52" i="16"/>
  <c r="F3" i="10"/>
  <c r="T3" i="8"/>
  <c r="AD3" i="23"/>
  <c r="E3" i="10"/>
  <c r="N11" i="9"/>
  <c r="S3" i="8"/>
  <c r="F3" i="25"/>
  <c r="AC3" i="23"/>
  <c r="Q70" i="48"/>
  <c r="Q71" i="48" s="1"/>
  <c r="Q72" i="48" s="1"/>
  <c r="K70" i="48"/>
  <c r="L54" i="62"/>
  <c r="L55" i="62" s="1"/>
  <c r="M53" i="62"/>
  <c r="O59" i="49"/>
  <c r="N60" i="49"/>
  <c r="N61" i="49" s="1"/>
  <c r="N59" i="59"/>
  <c r="M60" i="59"/>
  <c r="M61" i="59" s="1"/>
  <c r="P62" i="49"/>
  <c r="O62" i="59"/>
  <c r="O60" i="49" l="1"/>
  <c r="O61" i="49" s="1"/>
  <c r="P59" i="49"/>
  <c r="P60" i="49" s="1"/>
  <c r="P61" i="49" s="1"/>
  <c r="G3" i="10"/>
  <c r="A53" i="16"/>
  <c r="T11" i="9"/>
  <c r="AE3" i="23"/>
  <c r="H3" i="25"/>
  <c r="U3" i="8"/>
  <c r="G53" i="16"/>
  <c r="K71" i="48"/>
  <c r="K72" i="48" s="1"/>
  <c r="K73" i="48" s="1"/>
  <c r="L73" i="48" s="1"/>
  <c r="M73" i="48" s="1"/>
  <c r="N73" i="48" s="1"/>
  <c r="O73" i="48" s="1"/>
  <c r="P73" i="48" s="1"/>
  <c r="Q73" i="48" s="1"/>
  <c r="L70" i="48"/>
  <c r="N53" i="62"/>
  <c r="M54" i="62"/>
  <c r="M55" i="62" s="1"/>
  <c r="O59" i="59"/>
  <c r="N60" i="59"/>
  <c r="N61" i="59" s="1"/>
  <c r="Q62" i="49"/>
  <c r="K69" i="49" s="1"/>
  <c r="P62" i="59"/>
  <c r="O60" i="59" l="1"/>
  <c r="O61" i="59" s="1"/>
  <c r="P59" i="59"/>
  <c r="P60" i="59" s="1"/>
  <c r="P61" i="59" s="1"/>
  <c r="G54" i="16"/>
  <c r="G4" i="10"/>
  <c r="H4" i="25"/>
  <c r="AE4" i="23"/>
  <c r="T15" i="9"/>
  <c r="U4" i="8"/>
  <c r="Y4" i="23"/>
  <c r="O4" i="8"/>
  <c r="A54" i="16"/>
  <c r="B4" i="25"/>
  <c r="B15" i="9"/>
  <c r="B53" i="16"/>
  <c r="A4" i="10"/>
  <c r="L71" i="48"/>
  <c r="L72" i="48" s="1"/>
  <c r="M70" i="48"/>
  <c r="N54" i="62"/>
  <c r="N55" i="62" s="1"/>
  <c r="O53" i="62"/>
  <c r="O54" i="62" s="1"/>
  <c r="O55" i="62" s="1"/>
  <c r="Q62" i="59"/>
  <c r="K69" i="59" s="1"/>
  <c r="L69" i="49"/>
  <c r="M69" i="49" s="1"/>
  <c r="N69" i="49" s="1"/>
  <c r="O69" i="49" s="1"/>
  <c r="P69" i="49" s="1"/>
  <c r="Q69" i="49" s="1"/>
  <c r="Q70" i="49" s="1"/>
  <c r="Q71" i="49" s="1"/>
  <c r="Q72" i="49" s="1"/>
  <c r="B4" i="10" l="1"/>
  <c r="B54" i="16"/>
  <c r="Z4" i="23"/>
  <c r="C53" i="16"/>
  <c r="E15" i="9"/>
  <c r="P4" i="8"/>
  <c r="C4" i="25"/>
  <c r="Y5" i="23"/>
  <c r="B5" i="25"/>
  <c r="O5" i="8"/>
  <c r="A5" i="10"/>
  <c r="B19" i="9"/>
  <c r="A55" i="16"/>
  <c r="G5" i="10"/>
  <c r="H5" i="25"/>
  <c r="U5" i="8"/>
  <c r="G55" i="16"/>
  <c r="T19" i="9"/>
  <c r="AE5" i="23"/>
  <c r="M71" i="48"/>
  <c r="M72" i="48" s="1"/>
  <c r="N70" i="48"/>
  <c r="K70" i="49"/>
  <c r="L70" i="49" s="1"/>
  <c r="L69" i="59"/>
  <c r="M69" i="59" s="1"/>
  <c r="N69" i="59" s="1"/>
  <c r="O69" i="59" s="1"/>
  <c r="P69" i="59" s="1"/>
  <c r="Q69" i="59" s="1"/>
  <c r="Q70" i="59" s="1"/>
  <c r="Q71" i="59" s="1"/>
  <c r="Q72" i="59" s="1"/>
  <c r="C54" i="16" l="1"/>
  <c r="D4" i="25"/>
  <c r="C4" i="10"/>
  <c r="D53" i="16"/>
  <c r="Q4" i="8"/>
  <c r="AA4" i="23"/>
  <c r="H15" i="9"/>
  <c r="P5" i="8"/>
  <c r="B55" i="16"/>
  <c r="B5" i="10"/>
  <c r="C5" i="25"/>
  <c r="Z5" i="23"/>
  <c r="E19" i="9"/>
  <c r="AE6" i="23"/>
  <c r="G6" i="10"/>
  <c r="H6" i="25"/>
  <c r="U6" i="8"/>
  <c r="T23" i="9"/>
  <c r="A56" i="16"/>
  <c r="O6" i="8"/>
  <c r="B23" i="9"/>
  <c r="B6" i="25"/>
  <c r="Y6" i="23"/>
  <c r="A6" i="10"/>
  <c r="N71" i="48"/>
  <c r="N72" i="48" s="1"/>
  <c r="O70" i="48"/>
  <c r="O71" i="48" s="1"/>
  <c r="O72" i="48" s="1"/>
  <c r="K70" i="59"/>
  <c r="K71" i="59" s="1"/>
  <c r="K72" i="59" s="1"/>
  <c r="K73" i="59" s="1"/>
  <c r="K71" i="49"/>
  <c r="K72" i="49" s="1"/>
  <c r="K73" i="49" s="1"/>
  <c r="K74" i="49" s="1"/>
  <c r="L74" i="49" s="1"/>
  <c r="M74" i="49" s="1"/>
  <c r="N74" i="49" s="1"/>
  <c r="O74" i="49" s="1"/>
  <c r="P74" i="49" s="1"/>
  <c r="Q74" i="49" s="1"/>
  <c r="M70" i="49"/>
  <c r="L71" i="49"/>
  <c r="L72" i="49" s="1"/>
  <c r="AB4" i="23" l="1"/>
  <c r="D4" i="10"/>
  <c r="E4" i="25"/>
  <c r="E53" i="16"/>
  <c r="F53" i="16" s="1"/>
  <c r="R4" i="8"/>
  <c r="D54" i="16"/>
  <c r="K15" i="9"/>
  <c r="B7" i="25"/>
  <c r="A7" i="10"/>
  <c r="O7" i="8"/>
  <c r="B27" i="9"/>
  <c r="A57" i="16"/>
  <c r="Y7" i="23"/>
  <c r="B56" i="16"/>
  <c r="P6" i="8"/>
  <c r="Z6" i="23"/>
  <c r="B6" i="10"/>
  <c r="C6" i="25"/>
  <c r="E23" i="9"/>
  <c r="D5" i="25"/>
  <c r="H19" i="9"/>
  <c r="Q5" i="8"/>
  <c r="C55" i="16"/>
  <c r="C5" i="10"/>
  <c r="AA5" i="23"/>
  <c r="L73" i="49"/>
  <c r="M73" i="49" s="1"/>
  <c r="N73" i="49" s="1"/>
  <c r="O73" i="49" s="1"/>
  <c r="P73" i="49" s="1"/>
  <c r="Q73" i="49" s="1"/>
  <c r="L70" i="59"/>
  <c r="M70" i="59" s="1"/>
  <c r="L73" i="59"/>
  <c r="M73" i="59" s="1"/>
  <c r="N73" i="59" s="1"/>
  <c r="O73" i="59" s="1"/>
  <c r="P73" i="59" s="1"/>
  <c r="Q73" i="59" s="1"/>
  <c r="K74" i="59"/>
  <c r="L74" i="59" s="1"/>
  <c r="M74" i="59" s="1"/>
  <c r="N74" i="59" s="1"/>
  <c r="O74" i="59" s="1"/>
  <c r="P74" i="59" s="1"/>
  <c r="Q74" i="59" s="1"/>
  <c r="M71" i="49"/>
  <c r="M72" i="49" s="1"/>
  <c r="N70" i="49"/>
  <c r="AD4" i="23" l="1"/>
  <c r="G4" i="25"/>
  <c r="Q15" i="9"/>
  <c r="F4" i="10"/>
  <c r="T4" i="8"/>
  <c r="F54" i="16"/>
  <c r="D6" i="25"/>
  <c r="H23" i="9"/>
  <c r="AA6" i="23"/>
  <c r="C6" i="10"/>
  <c r="Q6" i="8"/>
  <c r="B8" i="25"/>
  <c r="O8" i="8"/>
  <c r="A8" i="10"/>
  <c r="B31" i="9"/>
  <c r="Y8" i="23"/>
  <c r="B57" i="16"/>
  <c r="E4" i="10"/>
  <c r="F4" i="25"/>
  <c r="N15" i="9"/>
  <c r="E54" i="16"/>
  <c r="AC4" i="23"/>
  <c r="S4" i="8"/>
  <c r="C7" i="25"/>
  <c r="C56" i="16"/>
  <c r="E27" i="9"/>
  <c r="B7" i="10"/>
  <c r="Z7" i="23"/>
  <c r="P7" i="8"/>
  <c r="AB5" i="23"/>
  <c r="E5" i="25"/>
  <c r="K19" i="9"/>
  <c r="R5" i="8"/>
  <c r="D55" i="16"/>
  <c r="D5" i="10"/>
  <c r="L71" i="59"/>
  <c r="L72" i="59" s="1"/>
  <c r="N71" i="49"/>
  <c r="N72" i="49" s="1"/>
  <c r="O70" i="49"/>
  <c r="M71" i="59"/>
  <c r="M72" i="59" s="1"/>
  <c r="N70" i="59"/>
  <c r="G5" i="25" l="1"/>
  <c r="Q19" i="9"/>
  <c r="F55" i="16"/>
  <c r="AD5" i="23"/>
  <c r="T5" i="8"/>
  <c r="F5" i="10"/>
  <c r="Q7" i="8"/>
  <c r="C7" i="10"/>
  <c r="D56" i="16"/>
  <c r="D7" i="25"/>
  <c r="H27" i="9"/>
  <c r="AA7" i="23"/>
  <c r="B8" i="10"/>
  <c r="E31" i="9"/>
  <c r="Z8" i="23"/>
  <c r="C57" i="16"/>
  <c r="P8" i="8"/>
  <c r="C8" i="25"/>
  <c r="E6" i="25"/>
  <c r="D6" i="10"/>
  <c r="R6" i="8"/>
  <c r="AB6" i="23"/>
  <c r="K23" i="9"/>
  <c r="AC5" i="23"/>
  <c r="N19" i="9"/>
  <c r="E5" i="10"/>
  <c r="F5" i="25"/>
  <c r="E55" i="16"/>
  <c r="S5" i="8"/>
  <c r="O71" i="49"/>
  <c r="O72" i="49" s="1"/>
  <c r="P70" i="49"/>
  <c r="P71" i="49" s="1"/>
  <c r="P72" i="49" s="1"/>
  <c r="O70" i="59"/>
  <c r="N71" i="59"/>
  <c r="N72" i="59" s="1"/>
  <c r="Q23" i="9" l="1"/>
  <c r="T6" i="8"/>
  <c r="AD6" i="23"/>
  <c r="G6" i="25"/>
  <c r="F6" i="10"/>
  <c r="AB7" i="23"/>
  <c r="D7" i="10"/>
  <c r="R7" i="8"/>
  <c r="E7" i="25"/>
  <c r="E56" i="16"/>
  <c r="K27" i="9"/>
  <c r="C8" i="10"/>
  <c r="H31" i="9"/>
  <c r="D57" i="16"/>
  <c r="D8" i="25"/>
  <c r="AA8" i="23"/>
  <c r="Q8" i="8"/>
  <c r="E6" i="10"/>
  <c r="AC6" i="23"/>
  <c r="F6" i="25"/>
  <c r="N23" i="9"/>
  <c r="S6" i="8"/>
  <c r="O71" i="59"/>
  <c r="O72" i="59" s="1"/>
  <c r="P70" i="59"/>
  <c r="P71" i="59" s="1"/>
  <c r="P72" i="59" s="1"/>
  <c r="AB8" i="23" l="1"/>
  <c r="K31" i="9"/>
  <c r="R8" i="8"/>
  <c r="E57" i="16"/>
  <c r="E8" i="25"/>
  <c r="D8" i="10"/>
  <c r="S7" i="8"/>
  <c r="AC7" i="23"/>
  <c r="N27" i="9"/>
  <c r="F56" i="16"/>
  <c r="F7" i="25"/>
  <c r="E7" i="10"/>
  <c r="N31" i="9" l="1"/>
  <c r="AC8" i="23"/>
  <c r="F8" i="25"/>
  <c r="F57" i="16"/>
  <c r="E8" i="10"/>
  <c r="S8" i="8"/>
  <c r="T7" i="8"/>
  <c r="G56" i="16"/>
  <c r="F7" i="10"/>
  <c r="Q27" i="9"/>
  <c r="G7" i="25"/>
  <c r="AD7" i="23"/>
  <c r="AE7" i="23" l="1"/>
  <c r="I7" i="16"/>
  <c r="U7" i="8"/>
  <c r="H7" i="25"/>
  <c r="G7" i="10"/>
  <c r="T27" i="9"/>
  <c r="AD8" i="23"/>
  <c r="T8" i="8"/>
  <c r="G8" i="25"/>
  <c r="Q31" i="9"/>
  <c r="F8" i="10"/>
  <c r="G57" i="16"/>
  <c r="T31" i="9" l="1"/>
  <c r="G8" i="10"/>
  <c r="U8" i="8"/>
  <c r="H8" i="25"/>
  <c r="AE8" i="23"/>
  <c r="B3" i="26"/>
  <c r="B11" i="10"/>
  <c r="Y3" i="24"/>
  <c r="A3" i="11"/>
  <c r="J7" i="16"/>
  <c r="O3" i="9"/>
  <c r="B3" i="11" l="1"/>
  <c r="Z3" i="24"/>
  <c r="C3" i="26"/>
  <c r="K7" i="16"/>
  <c r="L7" i="16" s="1"/>
  <c r="P3" i="9"/>
  <c r="E11" i="10"/>
  <c r="D3" i="11" l="1"/>
  <c r="M7" i="16"/>
  <c r="R3" i="9"/>
  <c r="K11" i="10"/>
  <c r="AB3" i="24"/>
  <c r="E3" i="26"/>
  <c r="Q3" i="9"/>
  <c r="C3" i="11"/>
  <c r="H11" i="10"/>
  <c r="D3" i="26"/>
  <c r="AA3" i="24"/>
  <c r="AC3" i="24" l="1"/>
  <c r="F3" i="26"/>
  <c r="N11" i="10"/>
  <c r="E3" i="11"/>
  <c r="S3" i="9"/>
  <c r="N7" i="16"/>
  <c r="AD3" i="24" l="1"/>
  <c r="F3" i="11"/>
  <c r="G3" i="26"/>
  <c r="Q11" i="10"/>
  <c r="T3" i="9"/>
  <c r="O7" i="16"/>
  <c r="I8" i="16" s="1"/>
  <c r="A4" i="11" s="1"/>
  <c r="O4" i="9" l="1"/>
  <c r="J8" i="16"/>
  <c r="C4" i="26" s="1"/>
  <c r="I9" i="16"/>
  <c r="B19" i="10" s="1"/>
  <c r="Y4" i="24"/>
  <c r="B4" i="26"/>
  <c r="B15" i="10"/>
  <c r="O8" i="16"/>
  <c r="G3" i="11"/>
  <c r="H3" i="26"/>
  <c r="T11" i="10"/>
  <c r="AE3" i="24"/>
  <c r="U3" i="9"/>
  <c r="J9" i="16" l="1"/>
  <c r="B5" i="11" s="1"/>
  <c r="Z4" i="24"/>
  <c r="K8" i="16"/>
  <c r="K9" i="16" s="1"/>
  <c r="P4" i="9"/>
  <c r="Y5" i="24"/>
  <c r="B4" i="11"/>
  <c r="B5" i="26"/>
  <c r="A5" i="11"/>
  <c r="E15" i="10"/>
  <c r="O5" i="9"/>
  <c r="I10" i="16"/>
  <c r="O6" i="9" s="1"/>
  <c r="H4" i="26"/>
  <c r="T15" i="10"/>
  <c r="U4" i="9"/>
  <c r="O9" i="16"/>
  <c r="G4" i="11"/>
  <c r="AE4" i="24"/>
  <c r="Z5" i="24" l="1"/>
  <c r="P5" i="9"/>
  <c r="E19" i="10"/>
  <c r="C5" i="26"/>
  <c r="J10" i="16"/>
  <c r="E23" i="10" s="1"/>
  <c r="D25" i="10" s="1"/>
  <c r="Q4" i="9"/>
  <c r="Y6" i="24"/>
  <c r="H15" i="10"/>
  <c r="C4" i="11"/>
  <c r="D4" i="26"/>
  <c r="L8" i="16"/>
  <c r="M8" i="16" s="1"/>
  <c r="N8" i="16" s="1"/>
  <c r="AA4" i="24"/>
  <c r="A6" i="11"/>
  <c r="B6" i="26"/>
  <c r="B23" i="10"/>
  <c r="A25" i="10" s="1"/>
  <c r="I11" i="16"/>
  <c r="J11" i="16" s="1"/>
  <c r="G5" i="11"/>
  <c r="T19" i="10"/>
  <c r="AE5" i="24"/>
  <c r="H5" i="26"/>
  <c r="O10" i="16"/>
  <c r="U5" i="9"/>
  <c r="D5" i="26"/>
  <c r="K10" i="16"/>
  <c r="H19" i="10"/>
  <c r="C5" i="11"/>
  <c r="AA5" i="24"/>
  <c r="Q5" i="9"/>
  <c r="L9" i="16" l="1"/>
  <c r="AB5" i="24" s="1"/>
  <c r="R4" i="9"/>
  <c r="D4" i="11"/>
  <c r="Z6" i="24"/>
  <c r="P6" i="9"/>
  <c r="B6" i="11"/>
  <c r="C6" i="26"/>
  <c r="K15" i="10"/>
  <c r="AB4" i="24"/>
  <c r="E4" i="26"/>
  <c r="A7" i="11"/>
  <c r="I12" i="16"/>
  <c r="O8" i="9" s="1"/>
  <c r="B27" i="10"/>
  <c r="A29" i="10" s="1"/>
  <c r="O7" i="9"/>
  <c r="B7" i="26"/>
  <c r="Y7" i="24"/>
  <c r="T4" i="9"/>
  <c r="F4" i="11"/>
  <c r="N9" i="16"/>
  <c r="G4" i="26"/>
  <c r="Q15" i="10"/>
  <c r="AD4" i="24"/>
  <c r="H6" i="26"/>
  <c r="AE6" i="24"/>
  <c r="U6" i="9"/>
  <c r="T23" i="10"/>
  <c r="S25" i="10" s="1"/>
  <c r="G6" i="11"/>
  <c r="Z7" i="24"/>
  <c r="P7" i="9"/>
  <c r="K11" i="16"/>
  <c r="C7" i="26"/>
  <c r="E27" i="10"/>
  <c r="B7" i="11"/>
  <c r="Q6" i="9"/>
  <c r="D6" i="26"/>
  <c r="AA6" i="24"/>
  <c r="H23" i="10"/>
  <c r="G25" i="10" s="1"/>
  <c r="C6" i="11"/>
  <c r="M9" i="16"/>
  <c r="AC4" i="24"/>
  <c r="S4" i="9"/>
  <c r="N15" i="10"/>
  <c r="E4" i="11"/>
  <c r="F4" i="26"/>
  <c r="L10" i="16" l="1"/>
  <c r="R6" i="9" s="1"/>
  <c r="D5" i="11"/>
  <c r="R5" i="9"/>
  <c r="K19" i="10"/>
  <c r="E5" i="26"/>
  <c r="A8" i="11"/>
  <c r="J12" i="16"/>
  <c r="E31" i="10" s="1"/>
  <c r="Y8" i="24"/>
  <c r="B8" i="26"/>
  <c r="B31" i="10"/>
  <c r="G5" i="26"/>
  <c r="T5" i="9"/>
  <c r="F5" i="11"/>
  <c r="Q19" i="10"/>
  <c r="AD5" i="24"/>
  <c r="N10" i="16"/>
  <c r="E6" i="26"/>
  <c r="AC5" i="24"/>
  <c r="S5" i="9"/>
  <c r="E5" i="11"/>
  <c r="N19" i="10"/>
  <c r="F5" i="26"/>
  <c r="M10" i="16"/>
  <c r="D7" i="26"/>
  <c r="L11" i="16"/>
  <c r="AA7" i="24"/>
  <c r="C7" i="11"/>
  <c r="H27" i="10"/>
  <c r="Q7" i="9"/>
  <c r="AB6" i="24" l="1"/>
  <c r="D6" i="11"/>
  <c r="K23" i="10"/>
  <c r="J25" i="10" s="1"/>
  <c r="C8" i="26"/>
  <c r="B8" i="11"/>
  <c r="P8" i="9"/>
  <c r="Z8" i="24"/>
  <c r="K12" i="16"/>
  <c r="C8" i="11" s="1"/>
  <c r="F6" i="11"/>
  <c r="Q23" i="10"/>
  <c r="P25" i="10" s="1"/>
  <c r="AD6" i="24"/>
  <c r="G6" i="26"/>
  <c r="T6" i="9"/>
  <c r="M11" i="16"/>
  <c r="D7" i="11"/>
  <c r="E7" i="26"/>
  <c r="AB7" i="24"/>
  <c r="R7" i="9"/>
  <c r="K27" i="10"/>
  <c r="S6" i="9"/>
  <c r="N23" i="10"/>
  <c r="M25" i="10" s="1"/>
  <c r="F6" i="26"/>
  <c r="E6" i="11"/>
  <c r="AC6" i="24"/>
  <c r="AA8" i="24" l="1"/>
  <c r="Q8" i="9"/>
  <c r="D8" i="26"/>
  <c r="L12" i="16"/>
  <c r="K31" i="10" s="1"/>
  <c r="H31" i="10"/>
  <c r="S7" i="9"/>
  <c r="F7" i="26"/>
  <c r="N27" i="10"/>
  <c r="E7" i="11"/>
  <c r="AC7" i="24"/>
  <c r="N11" i="16"/>
  <c r="R8" i="9" l="1"/>
  <c r="M12" i="16"/>
  <c r="AC8" i="24" s="1"/>
  <c r="D8" i="11"/>
  <c r="AB8" i="24"/>
  <c r="E8" i="26"/>
  <c r="AD7" i="24"/>
  <c r="O11" i="16"/>
  <c r="Q27" i="10"/>
  <c r="G7" i="26"/>
  <c r="T7" i="9"/>
  <c r="F7" i="11"/>
  <c r="N12" i="16" l="1"/>
  <c r="O12" i="16" s="1"/>
  <c r="N31" i="10"/>
  <c r="S8" i="9"/>
  <c r="F8" i="26"/>
  <c r="E8" i="11"/>
  <c r="I16" i="16"/>
  <c r="T27" i="10"/>
  <c r="H7" i="26"/>
  <c r="AE7" i="24"/>
  <c r="U7" i="9"/>
  <c r="G7" i="11"/>
  <c r="F8" i="11" l="1"/>
  <c r="G8" i="26"/>
  <c r="AD8" i="24"/>
  <c r="T8" i="9"/>
  <c r="Q31" i="10"/>
  <c r="B11" i="11"/>
  <c r="A3" i="12"/>
  <c r="Y3" i="25"/>
  <c r="B3" i="27"/>
  <c r="O3" i="10"/>
  <c r="J16" i="16"/>
  <c r="H8" i="26"/>
  <c r="U8" i="9"/>
  <c r="G8" i="11"/>
  <c r="T31" i="10"/>
  <c r="AE8" i="24"/>
  <c r="Z3" i="25" l="1"/>
  <c r="E11" i="11"/>
  <c r="B3" i="12"/>
  <c r="P3" i="10"/>
  <c r="C3" i="27"/>
  <c r="K16" i="16"/>
  <c r="L16" i="16" s="1"/>
  <c r="R3" i="10" l="1"/>
  <c r="D3" i="12"/>
  <c r="E3" i="27"/>
  <c r="K11" i="11"/>
  <c r="M16" i="16"/>
  <c r="AB3" i="25"/>
  <c r="C3" i="12"/>
  <c r="Q3" i="10"/>
  <c r="AA3" i="25"/>
  <c r="D3" i="27"/>
  <c r="H11" i="11"/>
  <c r="AC3" i="25" l="1"/>
  <c r="N16" i="16"/>
  <c r="O16" i="16" s="1"/>
  <c r="F3" i="27"/>
  <c r="S3" i="10"/>
  <c r="E3" i="12"/>
  <c r="N11" i="11"/>
  <c r="O17" i="16" l="1"/>
  <c r="G3" i="12"/>
  <c r="AE3" i="25"/>
  <c r="U3" i="10"/>
  <c r="H3" i="27"/>
  <c r="T11" i="11"/>
  <c r="I17" i="16"/>
  <c r="T3" i="10"/>
  <c r="F3" i="12"/>
  <c r="Q11" i="11"/>
  <c r="G3" i="27"/>
  <c r="AD3" i="25"/>
  <c r="B15" i="11" l="1"/>
  <c r="A17" i="11" s="1"/>
  <c r="J17" i="16"/>
  <c r="I18" i="16"/>
  <c r="B4" i="27"/>
  <c r="Y4" i="25"/>
  <c r="A4" i="12"/>
  <c r="O4" i="10"/>
  <c r="AE4" i="25"/>
  <c r="U4" i="10"/>
  <c r="H4" i="27"/>
  <c r="O18" i="16"/>
  <c r="G4" i="12"/>
  <c r="T15" i="11"/>
  <c r="S17" i="11" s="1"/>
  <c r="E15" i="11" l="1"/>
  <c r="D17" i="11" s="1"/>
  <c r="J18" i="16"/>
  <c r="T19" i="11"/>
  <c r="H5" i="27"/>
  <c r="U5" i="10"/>
  <c r="O19" i="16"/>
  <c r="AE5" i="25"/>
  <c r="G5" i="12"/>
  <c r="A5" i="12"/>
  <c r="Y5" i="25"/>
  <c r="I19" i="16"/>
  <c r="O5" i="10"/>
  <c r="B19" i="11"/>
  <c r="A21" i="11" s="1"/>
  <c r="B5" i="27"/>
  <c r="C4" i="27"/>
  <c r="B4" i="12"/>
  <c r="K17" i="16"/>
  <c r="Z4" i="25"/>
  <c r="P4" i="10"/>
  <c r="AA4" i="25" l="1"/>
  <c r="K18" i="16"/>
  <c r="C4" i="12"/>
  <c r="H15" i="11"/>
  <c r="G17" i="11" s="1"/>
  <c r="Q4" i="10"/>
  <c r="D4" i="27"/>
  <c r="L17" i="16"/>
  <c r="P5" i="10"/>
  <c r="E19" i="11"/>
  <c r="J19" i="16"/>
  <c r="B5" i="12"/>
  <c r="Z5" i="25"/>
  <c r="C5" i="27"/>
  <c r="U6" i="10"/>
  <c r="T23" i="11"/>
  <c r="G6" i="12"/>
  <c r="H6" i="27"/>
  <c r="AE6" i="25"/>
  <c r="A6" i="12"/>
  <c r="B6" i="27"/>
  <c r="I20" i="16"/>
  <c r="B23" i="11"/>
  <c r="O6" i="10"/>
  <c r="Y6" i="25"/>
  <c r="R4" i="10" l="1"/>
  <c r="D4" i="12"/>
  <c r="L18" i="16"/>
  <c r="K15" i="11"/>
  <c r="J17" i="11" s="1"/>
  <c r="M17" i="16"/>
  <c r="E4" i="27"/>
  <c r="AB4" i="25"/>
  <c r="Z6" i="25"/>
  <c r="P6" i="10"/>
  <c r="E23" i="11"/>
  <c r="B6" i="12"/>
  <c r="C6" i="27"/>
  <c r="H19" i="11"/>
  <c r="AA5" i="25"/>
  <c r="K19" i="16"/>
  <c r="C5" i="12"/>
  <c r="D5" i="27"/>
  <c r="Q5" i="10"/>
  <c r="A7" i="12"/>
  <c r="Y7" i="25"/>
  <c r="B7" i="27"/>
  <c r="O7" i="10"/>
  <c r="B27" i="11"/>
  <c r="I21" i="16"/>
  <c r="J20" i="16"/>
  <c r="R5" i="10" l="1"/>
  <c r="E5" i="27"/>
  <c r="D5" i="12"/>
  <c r="K19" i="11"/>
  <c r="AB5" i="25"/>
  <c r="L19" i="16"/>
  <c r="B8" i="27"/>
  <c r="O8" i="10"/>
  <c r="B31" i="11"/>
  <c r="A8" i="12"/>
  <c r="J21" i="16"/>
  <c r="Y8" i="25"/>
  <c r="H23" i="11"/>
  <c r="AA6" i="25"/>
  <c r="C6" i="12"/>
  <c r="D6" i="27"/>
  <c r="Q6" i="10"/>
  <c r="C7" i="27"/>
  <c r="E27" i="11"/>
  <c r="Z7" i="25"/>
  <c r="B7" i="12"/>
  <c r="P7" i="10"/>
  <c r="K20" i="16"/>
  <c r="N17" i="16"/>
  <c r="N15" i="11"/>
  <c r="M17" i="11" s="1"/>
  <c r="E4" i="12"/>
  <c r="S4" i="10"/>
  <c r="M18" i="16"/>
  <c r="F4" i="27"/>
  <c r="AC4" i="25"/>
  <c r="K21" i="16" l="1"/>
  <c r="C8" i="27"/>
  <c r="P8" i="10"/>
  <c r="Z8" i="25"/>
  <c r="B8" i="12"/>
  <c r="E31" i="11"/>
  <c r="AC5" i="25"/>
  <c r="E5" i="12"/>
  <c r="S5" i="10"/>
  <c r="N19" i="11"/>
  <c r="F5" i="27"/>
  <c r="M19" i="16"/>
  <c r="N18" i="16"/>
  <c r="Q19" i="11" s="1"/>
  <c r="T4" i="10"/>
  <c r="F4" i="12"/>
  <c r="AD4" i="25"/>
  <c r="G4" i="27"/>
  <c r="Q15" i="11"/>
  <c r="P17" i="11" s="1"/>
  <c r="H27" i="11"/>
  <c r="Q7" i="10"/>
  <c r="AA7" i="25"/>
  <c r="L20" i="16"/>
  <c r="D7" i="27"/>
  <c r="C7" i="12"/>
  <c r="R6" i="10"/>
  <c r="AB6" i="25"/>
  <c r="D6" i="12"/>
  <c r="K23" i="11"/>
  <c r="E6" i="27"/>
  <c r="D7" i="12" l="1"/>
  <c r="AB7" i="25"/>
  <c r="R7" i="10"/>
  <c r="M20" i="16"/>
  <c r="K27" i="11"/>
  <c r="E7" i="27"/>
  <c r="S6" i="10"/>
  <c r="F6" i="27"/>
  <c r="AC6" i="25"/>
  <c r="E6" i="12"/>
  <c r="N23" i="11"/>
  <c r="N19" i="16"/>
  <c r="F5" i="12"/>
  <c r="G5" i="27"/>
  <c r="AD5" i="25"/>
  <c r="T5" i="10"/>
  <c r="D8" i="27"/>
  <c r="C8" i="12"/>
  <c r="H31" i="11"/>
  <c r="AA8" i="25"/>
  <c r="L21" i="16"/>
  <c r="Q8" i="10"/>
  <c r="D8" i="12" l="1"/>
  <c r="E8" i="27"/>
  <c r="K31" i="11"/>
  <c r="R8" i="10"/>
  <c r="AB8" i="25"/>
  <c r="M21" i="16"/>
  <c r="G6" i="27"/>
  <c r="F6" i="12"/>
  <c r="T6" i="10"/>
  <c r="AD6" i="25"/>
  <c r="Q23" i="11"/>
  <c r="F7" i="27"/>
  <c r="N27" i="11"/>
  <c r="AC7" i="25"/>
  <c r="E7" i="12"/>
  <c r="N20" i="16"/>
  <c r="S7" i="10"/>
  <c r="G7" i="27" l="1"/>
  <c r="T7" i="10"/>
  <c r="AD7" i="25"/>
  <c r="Q27" i="11"/>
  <c r="F7" i="12"/>
  <c r="O20" i="16"/>
  <c r="F8" i="27"/>
  <c r="E8" i="12"/>
  <c r="S8" i="10"/>
  <c r="AC8" i="25"/>
  <c r="N21" i="16"/>
  <c r="N31" i="11"/>
  <c r="T8" i="10" l="1"/>
  <c r="Q31" i="11"/>
  <c r="AD8" i="25"/>
  <c r="O21" i="16"/>
  <c r="G8" i="27"/>
  <c r="F8" i="12"/>
  <c r="U7" i="10"/>
  <c r="H7" i="27"/>
  <c r="I25" i="16"/>
  <c r="AE7" i="25"/>
  <c r="G7" i="12"/>
  <c r="T27" i="11"/>
  <c r="G8" i="12" l="1"/>
  <c r="H8" i="27"/>
  <c r="U8" i="10"/>
  <c r="AE8" i="25"/>
  <c r="T31" i="11"/>
  <c r="A3" i="13"/>
  <c r="J25" i="16"/>
  <c r="B3" i="28"/>
  <c r="Y3" i="26"/>
  <c r="B11" i="12"/>
  <c r="O3" i="11"/>
  <c r="E11" i="12" l="1"/>
  <c r="Z3" i="26"/>
  <c r="C3" i="28"/>
  <c r="B3" i="13"/>
  <c r="P3" i="11"/>
  <c r="K25" i="16"/>
  <c r="C3" i="13" l="1"/>
  <c r="D3" i="28"/>
  <c r="H11" i="12"/>
  <c r="L25" i="16"/>
  <c r="AA3" i="26"/>
  <c r="Q3" i="11"/>
  <c r="E3" i="28" l="1"/>
  <c r="K11" i="12"/>
  <c r="AB3" i="26"/>
  <c r="M25" i="16"/>
  <c r="R3" i="11"/>
  <c r="D3" i="13"/>
  <c r="AC3" i="26" l="1"/>
  <c r="N25" i="16"/>
  <c r="E3" i="13"/>
  <c r="F3" i="28"/>
  <c r="S3" i="11"/>
  <c r="N11" i="12"/>
  <c r="O25" i="16" l="1"/>
  <c r="F3" i="13"/>
  <c r="AD3" i="26"/>
  <c r="Q11" i="12"/>
  <c r="T3" i="11"/>
  <c r="G3" i="28"/>
  <c r="U3" i="11" l="1"/>
  <c r="I26" i="16"/>
  <c r="H3" i="28"/>
  <c r="AE3" i="26"/>
  <c r="O26" i="16"/>
  <c r="T11" i="12"/>
  <c r="G3" i="13"/>
  <c r="Y4" i="26" l="1"/>
  <c r="B15" i="12"/>
  <c r="A4" i="13"/>
  <c r="O4" i="11"/>
  <c r="J26" i="16"/>
  <c r="B4" i="28"/>
  <c r="I27" i="16"/>
  <c r="U4" i="11"/>
  <c r="O27" i="16"/>
  <c r="G4" i="13"/>
  <c r="AE4" i="26"/>
  <c r="H4" i="28"/>
  <c r="T15" i="12"/>
  <c r="A5" i="13" l="1"/>
  <c r="I28" i="16"/>
  <c r="B5" i="28"/>
  <c r="B19" i="12"/>
  <c r="Y5" i="26"/>
  <c r="O5" i="11"/>
  <c r="G5" i="13"/>
  <c r="AE5" i="26"/>
  <c r="O28" i="16"/>
  <c r="T19" i="12"/>
  <c r="S21" i="12" s="1"/>
  <c r="U5" i="11"/>
  <c r="H5" i="28"/>
  <c r="B4" i="13"/>
  <c r="K26" i="16"/>
  <c r="C4" i="28"/>
  <c r="P4" i="11"/>
  <c r="E15" i="12"/>
  <c r="J27" i="16"/>
  <c r="Z4" i="26"/>
  <c r="C5" i="28" l="1"/>
  <c r="E19" i="12"/>
  <c r="D21" i="12" s="1"/>
  <c r="B5" i="13"/>
  <c r="Z5" i="26"/>
  <c r="P5" i="11"/>
  <c r="J28" i="16"/>
  <c r="D4" i="28"/>
  <c r="Q4" i="11"/>
  <c r="C4" i="13"/>
  <c r="L26" i="16"/>
  <c r="K27" i="16"/>
  <c r="AA4" i="26"/>
  <c r="H15" i="12"/>
  <c r="Y6" i="26"/>
  <c r="I29" i="16"/>
  <c r="B23" i="12"/>
  <c r="A25" i="12" s="1"/>
  <c r="A6" i="13"/>
  <c r="O6" i="11"/>
  <c r="B6" i="28"/>
  <c r="AE6" i="26"/>
  <c r="T23" i="12"/>
  <c r="H6" i="28"/>
  <c r="U6" i="11"/>
  <c r="G6" i="13"/>
  <c r="J29" i="16" l="1"/>
  <c r="A7" i="13"/>
  <c r="B7" i="28"/>
  <c r="O7" i="11"/>
  <c r="Y7" i="26"/>
  <c r="I30" i="16"/>
  <c r="B27" i="12"/>
  <c r="A29" i="12" s="1"/>
  <c r="D4" i="13"/>
  <c r="M26" i="16"/>
  <c r="AB4" i="26"/>
  <c r="K15" i="12"/>
  <c r="L27" i="16"/>
  <c r="R4" i="11"/>
  <c r="E4" i="28"/>
  <c r="H19" i="12"/>
  <c r="K28" i="16"/>
  <c r="Q5" i="11"/>
  <c r="C5" i="13"/>
  <c r="AA5" i="26"/>
  <c r="D5" i="28"/>
  <c r="B6" i="13"/>
  <c r="Z6" i="26"/>
  <c r="P6" i="11"/>
  <c r="C6" i="28"/>
  <c r="E23" i="12"/>
  <c r="D25" i="12" s="1"/>
  <c r="O8" i="11" l="1"/>
  <c r="A8" i="13"/>
  <c r="B8" i="28"/>
  <c r="J30" i="16"/>
  <c r="B31" i="12"/>
  <c r="Y8" i="26"/>
  <c r="AA6" i="26"/>
  <c r="Q6" i="11"/>
  <c r="H23" i="12"/>
  <c r="G25" i="12" s="1"/>
  <c r="D6" i="28"/>
  <c r="C6" i="13"/>
  <c r="D5" i="13"/>
  <c r="L28" i="16"/>
  <c r="R5" i="11"/>
  <c r="K19" i="12"/>
  <c r="AB5" i="26"/>
  <c r="M27" i="16"/>
  <c r="E5" i="28"/>
  <c r="N26" i="16"/>
  <c r="E4" i="13"/>
  <c r="F4" i="28"/>
  <c r="N15" i="12"/>
  <c r="S4" i="11"/>
  <c r="AC4" i="26"/>
  <c r="B7" i="13"/>
  <c r="E27" i="12"/>
  <c r="D29" i="12" s="1"/>
  <c r="Z7" i="26"/>
  <c r="P7" i="11"/>
  <c r="C7" i="28"/>
  <c r="K29" i="16"/>
  <c r="P8" i="11" l="1"/>
  <c r="E31" i="12"/>
  <c r="B8" i="13"/>
  <c r="K30" i="16"/>
  <c r="C8" i="28"/>
  <c r="Z8" i="26"/>
  <c r="Q15" i="12"/>
  <c r="T4" i="11"/>
  <c r="N27" i="16"/>
  <c r="F4" i="13"/>
  <c r="G4" i="28"/>
  <c r="AD4" i="26"/>
  <c r="H27" i="12"/>
  <c r="C7" i="13"/>
  <c r="AA7" i="26"/>
  <c r="D7" i="28"/>
  <c r="Q7" i="11"/>
  <c r="L29" i="16"/>
  <c r="M28" i="16"/>
  <c r="AC5" i="26"/>
  <c r="N19" i="12"/>
  <c r="F5" i="28"/>
  <c r="E5" i="13"/>
  <c r="S5" i="11"/>
  <c r="AB6" i="26"/>
  <c r="D6" i="13"/>
  <c r="R6" i="11"/>
  <c r="E6" i="28"/>
  <c r="K23" i="12"/>
  <c r="J25" i="12" s="1"/>
  <c r="N23" i="12" l="1"/>
  <c r="M25" i="12" s="1"/>
  <c r="S6" i="11"/>
  <c r="F6" i="28"/>
  <c r="AC6" i="26"/>
  <c r="E6" i="13"/>
  <c r="AB7" i="26"/>
  <c r="K27" i="12"/>
  <c r="M29" i="16"/>
  <c r="D7" i="13"/>
  <c r="R7" i="11"/>
  <c r="E7" i="28"/>
  <c r="L30" i="16"/>
  <c r="C8" i="13"/>
  <c r="AA8" i="26"/>
  <c r="Q8" i="11"/>
  <c r="H31" i="12"/>
  <c r="D8" i="28"/>
  <c r="G5" i="28"/>
  <c r="N28" i="16"/>
  <c r="F5" i="13"/>
  <c r="Q19" i="12"/>
  <c r="AD5" i="26"/>
  <c r="T5" i="11"/>
  <c r="Q23" i="12" l="1"/>
  <c r="P25" i="12" s="1"/>
  <c r="G6" i="28"/>
  <c r="T6" i="11"/>
  <c r="F6" i="13"/>
  <c r="AD6" i="26"/>
  <c r="AB8" i="26"/>
  <c r="R8" i="11"/>
  <c r="E8" i="28"/>
  <c r="M30" i="16"/>
  <c r="K31" i="12"/>
  <c r="D8" i="13"/>
  <c r="F7" i="28"/>
  <c r="E7" i="13"/>
  <c r="N29" i="16"/>
  <c r="AC7" i="26"/>
  <c r="N27" i="12"/>
  <c r="S7" i="11"/>
  <c r="F7" i="13" l="1"/>
  <c r="Q27" i="12"/>
  <c r="O29" i="16"/>
  <c r="T7" i="11"/>
  <c r="G7" i="28"/>
  <c r="AD7" i="26"/>
  <c r="AC8" i="26"/>
  <c r="N30" i="16"/>
  <c r="N31" i="12"/>
  <c r="F8" i="28"/>
  <c r="E8" i="13"/>
  <c r="S8" i="11"/>
  <c r="Q31" i="12" l="1"/>
  <c r="O30" i="16"/>
  <c r="AD8" i="26"/>
  <c r="G8" i="28"/>
  <c r="F8" i="13"/>
  <c r="T8" i="11"/>
  <c r="U7" i="11"/>
  <c r="I34" i="16"/>
  <c r="J34" i="16" s="1"/>
  <c r="AE7" i="26"/>
  <c r="G7" i="13"/>
  <c r="H7" i="28"/>
  <c r="T27" i="12"/>
  <c r="P3" i="12" l="1"/>
  <c r="K34" i="16"/>
  <c r="C3" i="29"/>
  <c r="E11" i="13"/>
  <c r="Z3" i="27"/>
  <c r="B3" i="14"/>
  <c r="Y3" i="27"/>
  <c r="A3" i="14"/>
  <c r="B11" i="13"/>
  <c r="O3" i="12"/>
  <c r="B3" i="29"/>
  <c r="T31" i="12"/>
  <c r="H8" i="28"/>
  <c r="G8" i="13"/>
  <c r="U8" i="11"/>
  <c r="AE8" i="26"/>
  <c r="Q3" i="12" l="1"/>
  <c r="H11" i="13"/>
  <c r="D3" i="29"/>
  <c r="C3" i="14"/>
  <c r="L34" i="16"/>
  <c r="AA3" i="27"/>
  <c r="M34" i="16" l="1"/>
  <c r="AB3" i="27"/>
  <c r="R3" i="12"/>
  <c r="K11" i="13"/>
  <c r="D3" i="14"/>
  <c r="E3" i="29"/>
  <c r="AC3" i="27" l="1"/>
  <c r="S3" i="12"/>
  <c r="N11" i="13"/>
  <c r="N34" i="16"/>
  <c r="F3" i="29"/>
  <c r="E3" i="14"/>
  <c r="T3" i="12" l="1"/>
  <c r="O34" i="16"/>
  <c r="F3" i="14"/>
  <c r="AD3" i="27"/>
  <c r="G3" i="29"/>
  <c r="Q11" i="13"/>
  <c r="H3" i="29" l="1"/>
  <c r="U3" i="12"/>
  <c r="I35" i="16"/>
  <c r="T11" i="13"/>
  <c r="O35" i="16"/>
  <c r="G3" i="14"/>
  <c r="AE3" i="27"/>
  <c r="H4" i="29" l="1"/>
  <c r="G4" i="14"/>
  <c r="T15" i="13"/>
  <c r="O36" i="16"/>
  <c r="AE4" i="27"/>
  <c r="U4" i="12"/>
  <c r="A4" i="14"/>
  <c r="I36" i="16"/>
  <c r="Y4" i="27"/>
  <c r="B4" i="29"/>
  <c r="O4" i="12"/>
  <c r="J35" i="16"/>
  <c r="B15" i="13"/>
  <c r="O37" i="16" l="1"/>
  <c r="H5" i="29"/>
  <c r="G5" i="14"/>
  <c r="T19" i="13"/>
  <c r="AE5" i="27"/>
  <c r="U5" i="12"/>
  <c r="P4" i="12"/>
  <c r="K35" i="16"/>
  <c r="J36" i="16"/>
  <c r="E15" i="13"/>
  <c r="D17" i="13" s="1"/>
  <c r="B4" i="14"/>
  <c r="C4" i="29"/>
  <c r="Z4" i="27"/>
  <c r="I37" i="16"/>
  <c r="A5" i="14"/>
  <c r="Y5" i="27"/>
  <c r="B5" i="29"/>
  <c r="B19" i="13"/>
  <c r="O5" i="12"/>
  <c r="B23" i="13" l="1"/>
  <c r="I38" i="16"/>
  <c r="B6" i="29"/>
  <c r="Y6" i="27"/>
  <c r="A6" i="14"/>
  <c r="O6" i="12"/>
  <c r="P5" i="12"/>
  <c r="J37" i="16"/>
  <c r="E19" i="13"/>
  <c r="B5" i="14"/>
  <c r="Z5" i="27"/>
  <c r="C5" i="29"/>
  <c r="L35" i="16"/>
  <c r="K36" i="16"/>
  <c r="Q4" i="12"/>
  <c r="D4" i="29"/>
  <c r="H15" i="13"/>
  <c r="C4" i="14"/>
  <c r="AA4" i="27"/>
  <c r="AE6" i="27"/>
  <c r="H6" i="29"/>
  <c r="T23" i="13"/>
  <c r="U6" i="12"/>
  <c r="G6" i="14"/>
  <c r="E23" i="13" l="1"/>
  <c r="Z6" i="27"/>
  <c r="B6" i="14"/>
  <c r="P6" i="12"/>
  <c r="C6" i="29"/>
  <c r="D5" i="29"/>
  <c r="K37" i="16"/>
  <c r="C5" i="14"/>
  <c r="Q5" i="12"/>
  <c r="H19" i="13"/>
  <c r="AA5" i="27"/>
  <c r="A7" i="14"/>
  <c r="B7" i="29"/>
  <c r="B27" i="13"/>
  <c r="I39" i="16"/>
  <c r="Y7" i="27"/>
  <c r="O7" i="12"/>
  <c r="J38" i="16"/>
  <c r="R4" i="12"/>
  <c r="K15" i="13"/>
  <c r="D4" i="14"/>
  <c r="AB4" i="27"/>
  <c r="M35" i="16"/>
  <c r="N35" i="16" s="1"/>
  <c r="E4" i="29"/>
  <c r="L36" i="16"/>
  <c r="AD4" i="27" l="1"/>
  <c r="Q15" i="13"/>
  <c r="F4" i="14"/>
  <c r="N36" i="16"/>
  <c r="G4" i="29"/>
  <c r="T4" i="12"/>
  <c r="N15" i="13"/>
  <c r="S4" i="12"/>
  <c r="F4" i="29"/>
  <c r="M36" i="16"/>
  <c r="E4" i="14"/>
  <c r="AC4" i="27"/>
  <c r="B8" i="29"/>
  <c r="Y8" i="27"/>
  <c r="O8" i="12"/>
  <c r="B31" i="13"/>
  <c r="A8" i="14"/>
  <c r="J39" i="16"/>
  <c r="C6" i="14"/>
  <c r="D6" i="29"/>
  <c r="AA6" i="27"/>
  <c r="H23" i="13"/>
  <c r="Q6" i="12"/>
  <c r="E27" i="13"/>
  <c r="P7" i="12"/>
  <c r="C7" i="29"/>
  <c r="Z7" i="27"/>
  <c r="B7" i="14"/>
  <c r="K38" i="16"/>
  <c r="E5" i="29"/>
  <c r="L37" i="16"/>
  <c r="K19" i="13"/>
  <c r="AB5" i="27"/>
  <c r="D5" i="14"/>
  <c r="R5" i="12"/>
  <c r="F5" i="14" l="1"/>
  <c r="AD5" i="27"/>
  <c r="N37" i="16"/>
  <c r="T5" i="12"/>
  <c r="G5" i="29"/>
  <c r="Q19" i="13"/>
  <c r="K39" i="16"/>
  <c r="Z8" i="27"/>
  <c r="E31" i="13"/>
  <c r="C8" i="29"/>
  <c r="P8" i="12"/>
  <c r="B8" i="14"/>
  <c r="F5" i="29"/>
  <c r="M37" i="16"/>
  <c r="S5" i="12"/>
  <c r="N19" i="13"/>
  <c r="AC5" i="27"/>
  <c r="E5" i="14"/>
  <c r="L38" i="16"/>
  <c r="H27" i="13"/>
  <c r="D7" i="29"/>
  <c r="C7" i="14"/>
  <c r="Q7" i="12"/>
  <c r="AA7" i="27"/>
  <c r="D6" i="14"/>
  <c r="K23" i="13"/>
  <c r="E6" i="29"/>
  <c r="R6" i="12"/>
  <c r="AB6" i="27"/>
  <c r="T6" i="12" l="1"/>
  <c r="F6" i="14"/>
  <c r="Q23" i="13"/>
  <c r="AD6" i="27"/>
  <c r="G6" i="29"/>
  <c r="F6" i="29"/>
  <c r="S6" i="12"/>
  <c r="AC6" i="27"/>
  <c r="N23" i="13"/>
  <c r="E6" i="14"/>
  <c r="R7" i="12"/>
  <c r="E7" i="29"/>
  <c r="D7" i="14"/>
  <c r="AB7" i="27"/>
  <c r="K27" i="13"/>
  <c r="M38" i="16"/>
  <c r="H31" i="13"/>
  <c r="C8" i="14"/>
  <c r="Q8" i="12"/>
  <c r="L39" i="16"/>
  <c r="AA8" i="27"/>
  <c r="D8" i="29"/>
  <c r="M39" i="16" l="1"/>
  <c r="D8" i="14"/>
  <c r="E8" i="29"/>
  <c r="AB8" i="27"/>
  <c r="K31" i="13"/>
  <c r="R8" i="12"/>
  <c r="N27" i="13"/>
  <c r="N38" i="16"/>
  <c r="S7" i="12"/>
  <c r="E7" i="14"/>
  <c r="F7" i="29"/>
  <c r="AC7" i="27"/>
  <c r="O38" i="16" l="1"/>
  <c r="T7" i="12"/>
  <c r="Q27" i="13"/>
  <c r="G7" i="29"/>
  <c r="AD7" i="27"/>
  <c r="F7" i="14"/>
  <c r="N39" i="16"/>
  <c r="N31" i="13"/>
  <c r="AC8" i="27"/>
  <c r="S8" i="12"/>
  <c r="E8" i="14"/>
  <c r="F8" i="29"/>
  <c r="O39" i="16" l="1"/>
  <c r="T8" i="12"/>
  <c r="Q31" i="13"/>
  <c r="G8" i="29"/>
  <c r="P31" i="13"/>
  <c r="AD8" i="27"/>
  <c r="F8" i="14"/>
  <c r="G7" i="14"/>
  <c r="H7" i="29"/>
  <c r="I43" i="16"/>
  <c r="T27" i="13"/>
  <c r="U7" i="12"/>
  <c r="AE7" i="27"/>
  <c r="B3" i="30" l="1"/>
  <c r="A3" i="15"/>
  <c r="J43" i="16"/>
  <c r="B11" i="14"/>
  <c r="O3" i="13"/>
  <c r="Y3" i="28"/>
  <c r="G8" i="14"/>
  <c r="U8" i="12"/>
  <c r="T31" i="13"/>
  <c r="AE8" i="27"/>
  <c r="H8" i="29"/>
  <c r="Z3" i="28" l="1"/>
  <c r="C3" i="30"/>
  <c r="P3" i="13"/>
  <c r="E11" i="14"/>
  <c r="B3" i="15"/>
  <c r="K43" i="16"/>
  <c r="C3" i="15" l="1"/>
  <c r="L43" i="16"/>
  <c r="D3" i="30"/>
  <c r="Q3" i="13"/>
  <c r="AA3" i="28"/>
  <c r="H11" i="14"/>
  <c r="G13" i="14" s="1"/>
  <c r="M43" i="16" l="1"/>
  <c r="R3" i="13"/>
  <c r="K11" i="14"/>
  <c r="J13" i="14" s="1"/>
  <c r="AB3" i="28"/>
  <c r="E3" i="30"/>
  <c r="D3" i="15"/>
  <c r="N11" i="14" l="1"/>
  <c r="M13" i="14" s="1"/>
  <c r="F3" i="30"/>
  <c r="E3" i="15"/>
  <c r="AC3" i="28"/>
  <c r="S3" i="13"/>
  <c r="N43" i="16"/>
  <c r="T3" i="13" l="1"/>
  <c r="F3" i="15"/>
  <c r="G3" i="30"/>
  <c r="AD3" i="28"/>
  <c r="Q11" i="14"/>
  <c r="P13" i="14" s="1"/>
  <c r="O43" i="16"/>
  <c r="I44" i="16" l="1"/>
  <c r="U3" i="13"/>
  <c r="O44" i="16"/>
  <c r="H3" i="30"/>
  <c r="AE3" i="28"/>
  <c r="T11" i="14"/>
  <c r="S13" i="14" s="1"/>
  <c r="G3" i="15"/>
  <c r="H4" i="30" l="1"/>
  <c r="AE4" i="28"/>
  <c r="U4" i="13"/>
  <c r="T15" i="14"/>
  <c r="G4" i="15"/>
  <c r="O45" i="16"/>
  <c r="I45" i="16"/>
  <c r="B4" i="30"/>
  <c r="A4" i="15"/>
  <c r="Y4" i="28"/>
  <c r="O4" i="13"/>
  <c r="B15" i="14"/>
  <c r="A17" i="14" s="1"/>
  <c r="J44" i="16"/>
  <c r="G5" i="15" l="1"/>
  <c r="H5" i="30"/>
  <c r="AE5" i="28"/>
  <c r="O46" i="16"/>
  <c r="U5" i="13"/>
  <c r="T19" i="14"/>
  <c r="E15" i="14"/>
  <c r="D17" i="14" s="1"/>
  <c r="P4" i="13"/>
  <c r="B4" i="15"/>
  <c r="K44" i="16"/>
  <c r="C4" i="30"/>
  <c r="J45" i="16"/>
  <c r="Z4" i="28"/>
  <c r="I46" i="16"/>
  <c r="B5" i="30"/>
  <c r="Y5" i="28"/>
  <c r="A5" i="15"/>
  <c r="O5" i="13"/>
  <c r="B19" i="14"/>
  <c r="T23" i="14" l="1"/>
  <c r="S25" i="14" s="1"/>
  <c r="G6" i="15"/>
  <c r="U6" i="13"/>
  <c r="H6" i="30"/>
  <c r="AE6" i="28"/>
  <c r="B6" i="30"/>
  <c r="A6" i="15"/>
  <c r="I47" i="16"/>
  <c r="Y6" i="28"/>
  <c r="O6" i="13"/>
  <c r="B23" i="14"/>
  <c r="K45" i="16"/>
  <c r="H15" i="14"/>
  <c r="AA4" i="28"/>
  <c r="Q4" i="13"/>
  <c r="D4" i="30"/>
  <c r="C4" i="15"/>
  <c r="L44" i="16"/>
  <c r="C5" i="30"/>
  <c r="P5" i="13"/>
  <c r="Z5" i="28"/>
  <c r="E19" i="14"/>
  <c r="J46" i="16"/>
  <c r="B5" i="15"/>
  <c r="AA5" i="28" l="1"/>
  <c r="C5" i="15"/>
  <c r="K46" i="16"/>
  <c r="Q5" i="13"/>
  <c r="D5" i="30"/>
  <c r="H19" i="14"/>
  <c r="J47" i="16"/>
  <c r="I48" i="16"/>
  <c r="B7" i="30"/>
  <c r="Y7" i="28"/>
  <c r="A7" i="15"/>
  <c r="O7" i="13"/>
  <c r="B27" i="14"/>
  <c r="A29" i="14" s="1"/>
  <c r="P6" i="13"/>
  <c r="E23" i="14"/>
  <c r="D25" i="14" s="1"/>
  <c r="Z6" i="28"/>
  <c r="C6" i="30"/>
  <c r="B6" i="15"/>
  <c r="M44" i="16"/>
  <c r="N44" i="16" s="1"/>
  <c r="E4" i="30"/>
  <c r="AB4" i="28"/>
  <c r="L45" i="16"/>
  <c r="K15" i="14"/>
  <c r="D4" i="15"/>
  <c r="R4" i="13"/>
  <c r="Q15" i="14" l="1"/>
  <c r="G4" i="30"/>
  <c r="N45" i="16"/>
  <c r="F4" i="15"/>
  <c r="T4" i="13"/>
  <c r="AD4" i="28"/>
  <c r="B8" i="30"/>
  <c r="O8" i="13"/>
  <c r="Y8" i="28"/>
  <c r="A8" i="15"/>
  <c r="B31" i="14"/>
  <c r="J48" i="16"/>
  <c r="S4" i="13"/>
  <c r="AC4" i="28"/>
  <c r="M45" i="16"/>
  <c r="E4" i="15"/>
  <c r="F4" i="30"/>
  <c r="N15" i="14"/>
  <c r="E27" i="14"/>
  <c r="P7" i="13"/>
  <c r="B7" i="15"/>
  <c r="C7" i="30"/>
  <c r="K47" i="16"/>
  <c r="Z7" i="28"/>
  <c r="Q6" i="13"/>
  <c r="C6" i="15"/>
  <c r="D6" i="30"/>
  <c r="H23" i="14"/>
  <c r="G25" i="14" s="1"/>
  <c r="AA6" i="28"/>
  <c r="K19" i="14"/>
  <c r="AB5" i="28"/>
  <c r="L46" i="16"/>
  <c r="R5" i="13"/>
  <c r="D5" i="15"/>
  <c r="E5" i="30"/>
  <c r="Q19" i="14" l="1"/>
  <c r="N46" i="16"/>
  <c r="T5" i="13"/>
  <c r="G5" i="30"/>
  <c r="F5" i="15"/>
  <c r="AD5" i="28"/>
  <c r="E6" i="30"/>
  <c r="D6" i="15"/>
  <c r="AB6" i="28"/>
  <c r="R6" i="13"/>
  <c r="K23" i="14"/>
  <c r="J25" i="14" s="1"/>
  <c r="C7" i="15"/>
  <c r="H27" i="14"/>
  <c r="AA7" i="28"/>
  <c r="L47" i="16"/>
  <c r="D7" i="30"/>
  <c r="Q7" i="13"/>
  <c r="S5" i="13"/>
  <c r="F5" i="30"/>
  <c r="M46" i="16"/>
  <c r="N19" i="14"/>
  <c r="E5" i="15"/>
  <c r="AC5" i="28"/>
  <c r="Z8" i="28"/>
  <c r="K48" i="16"/>
  <c r="B8" i="15"/>
  <c r="C8" i="30"/>
  <c r="P8" i="13"/>
  <c r="E31" i="14"/>
  <c r="F6" i="15" l="1"/>
  <c r="AD6" i="28"/>
  <c r="T6" i="13"/>
  <c r="G6" i="30"/>
  <c r="Q23" i="14"/>
  <c r="P25" i="14" s="1"/>
  <c r="AB7" i="28"/>
  <c r="M47" i="16"/>
  <c r="E7" i="30"/>
  <c r="D7" i="15"/>
  <c r="K27" i="14"/>
  <c r="R7" i="13"/>
  <c r="C8" i="15"/>
  <c r="L48" i="16"/>
  <c r="H31" i="14"/>
  <c r="D8" i="30"/>
  <c r="AA8" i="28"/>
  <c r="Q8" i="13"/>
  <c r="N23" i="14"/>
  <c r="M25" i="14" s="1"/>
  <c r="AC6" i="28"/>
  <c r="S6" i="13"/>
  <c r="E6" i="15"/>
  <c r="F6" i="30"/>
  <c r="N27" i="14" l="1"/>
  <c r="AC7" i="28"/>
  <c r="S7" i="13"/>
  <c r="E7" i="15"/>
  <c r="N47" i="16"/>
  <c r="F7" i="30"/>
  <c r="M48" i="16"/>
  <c r="K31" i="14"/>
  <c r="R8" i="13"/>
  <c r="AB8" i="28"/>
  <c r="E8" i="30"/>
  <c r="D8" i="15"/>
  <c r="O47" i="16" l="1"/>
  <c r="T7" i="13"/>
  <c r="AD7" i="28"/>
  <c r="G7" i="30"/>
  <c r="Q27" i="14"/>
  <c r="F7" i="15"/>
  <c r="AC8" i="28"/>
  <c r="N31" i="14"/>
  <c r="S8" i="13"/>
  <c r="F8" i="30"/>
  <c r="E8" i="15"/>
  <c r="N48" i="16"/>
  <c r="F8" i="15" l="1"/>
  <c r="AD8" i="28"/>
  <c r="T8" i="13"/>
  <c r="G8" i="30"/>
  <c r="Q31" i="14"/>
  <c r="O48" i="16"/>
  <c r="AE7" i="28"/>
  <c r="H7" i="30"/>
  <c r="G7" i="15"/>
  <c r="I52" i="16"/>
  <c r="U7" i="13"/>
  <c r="T27" i="14"/>
  <c r="O3" i="14" l="1"/>
  <c r="B11" i="15"/>
  <c r="Y3" i="29"/>
  <c r="J52" i="16"/>
  <c r="K52" i="16" s="1"/>
  <c r="U8" i="13"/>
  <c r="H8" i="30"/>
  <c r="T31" i="14"/>
  <c r="AE8" i="28"/>
  <c r="G8" i="15"/>
  <c r="Q3" i="14" l="1"/>
  <c r="AA3" i="29"/>
  <c r="L52" i="16"/>
  <c r="H11" i="15"/>
  <c r="Z3" i="29"/>
  <c r="E11" i="15"/>
  <c r="P3" i="14"/>
  <c r="R3" i="14" l="1"/>
  <c r="M52" i="16"/>
  <c r="AB3" i="29"/>
  <c r="K11" i="15"/>
  <c r="S3" i="14" l="1"/>
  <c r="N11" i="15"/>
  <c r="N52" i="16"/>
  <c r="O52" i="16" s="1"/>
  <c r="I53" i="16" s="1"/>
  <c r="AC3" i="29"/>
  <c r="Y4" i="29" l="1"/>
  <c r="I54" i="16"/>
  <c r="B15" i="15"/>
  <c r="O4" i="14"/>
  <c r="J53" i="16"/>
  <c r="AE3" i="29"/>
  <c r="T11" i="15"/>
  <c r="O53" i="16"/>
  <c r="U3" i="14"/>
  <c r="Q11" i="15"/>
  <c r="T3" i="14"/>
  <c r="AD3" i="29"/>
  <c r="Z4" i="29" l="1"/>
  <c r="P4" i="14"/>
  <c r="K53" i="16"/>
  <c r="J54" i="16"/>
  <c r="J55" i="16" s="1"/>
  <c r="E15" i="15"/>
  <c r="Y5" i="29"/>
  <c r="O5" i="14"/>
  <c r="I55" i="16"/>
  <c r="B19" i="15"/>
  <c r="U4" i="14"/>
  <c r="T15" i="15"/>
  <c r="AE4" i="29"/>
  <c r="O54" i="16"/>
  <c r="Y6" i="29" l="1"/>
  <c r="I56" i="16"/>
  <c r="B23" i="15"/>
  <c r="O6" i="14"/>
  <c r="Z5" i="29"/>
  <c r="E19" i="15"/>
  <c r="P5" i="14"/>
  <c r="Q4" i="14"/>
  <c r="L53" i="16"/>
  <c r="K54" i="16"/>
  <c r="AA4" i="29"/>
  <c r="H15" i="15"/>
  <c r="T19" i="15"/>
  <c r="AE5" i="29"/>
  <c r="O55" i="16"/>
  <c r="U5" i="14"/>
  <c r="Q5" i="14" l="1"/>
  <c r="H19" i="15"/>
  <c r="AA5" i="29"/>
  <c r="K55" i="16"/>
  <c r="Z6" i="29"/>
  <c r="E23" i="15"/>
  <c r="D25" i="15" s="1"/>
  <c r="P6" i="14"/>
  <c r="L54" i="16"/>
  <c r="K15" i="15"/>
  <c r="R4" i="14"/>
  <c r="M53" i="16"/>
  <c r="AB4" i="29"/>
  <c r="B27" i="15"/>
  <c r="A29" i="15" s="1"/>
  <c r="Y7" i="29"/>
  <c r="O7" i="14"/>
  <c r="J56" i="16"/>
  <c r="I57" i="16"/>
  <c r="T23" i="15"/>
  <c r="S25" i="15" s="1"/>
  <c r="U6" i="14"/>
  <c r="AE6" i="29"/>
  <c r="J57" i="16" l="1"/>
  <c r="Y8" i="29"/>
  <c r="O8" i="14"/>
  <c r="B31" i="15"/>
  <c r="Z7" i="29"/>
  <c r="K56" i="16"/>
  <c r="P7" i="14"/>
  <c r="E27" i="15"/>
  <c r="D29" i="15" s="1"/>
  <c r="K19" i="15"/>
  <c r="R5" i="14"/>
  <c r="AB5" i="29"/>
  <c r="L55" i="16"/>
  <c r="H23" i="15"/>
  <c r="G25" i="15" s="1"/>
  <c r="AA6" i="29"/>
  <c r="Q6" i="14"/>
  <c r="N53" i="16"/>
  <c r="AC4" i="29"/>
  <c r="M54" i="16"/>
  <c r="S4" i="14"/>
  <c r="N15" i="15"/>
  <c r="P8" i="14" l="1"/>
  <c r="K57" i="16"/>
  <c r="E31" i="15"/>
  <c r="Z8" i="29"/>
  <c r="Q15" i="15"/>
  <c r="N54" i="16"/>
  <c r="AD4" i="29"/>
  <c r="T4" i="14"/>
  <c r="AB6" i="29"/>
  <c r="R6" i="14"/>
  <c r="K23" i="15"/>
  <c r="J25" i="15" s="1"/>
  <c r="N19" i="15"/>
  <c r="AC5" i="29"/>
  <c r="M55" i="16"/>
  <c r="S5" i="14"/>
  <c r="H27" i="15"/>
  <c r="AA7" i="29"/>
  <c r="L56" i="16"/>
  <c r="Q7" i="14"/>
  <c r="M56" i="16" l="1"/>
  <c r="R7" i="14"/>
  <c r="AB7" i="29"/>
  <c r="K27" i="15"/>
  <c r="S6" i="14"/>
  <c r="AC6" i="29"/>
  <c r="N23" i="15"/>
  <c r="M25" i="15" s="1"/>
  <c r="AD5" i="29"/>
  <c r="Q19" i="15"/>
  <c r="N55" i="16"/>
  <c r="T5" i="14"/>
  <c r="H31" i="15"/>
  <c r="L57" i="16"/>
  <c r="AA8" i="29"/>
  <c r="Q8" i="14"/>
  <c r="R8" i="14" l="1"/>
  <c r="AB8" i="29"/>
  <c r="K31" i="15"/>
  <c r="M57" i="16"/>
  <c r="N56" i="16"/>
  <c r="AC7" i="29"/>
  <c r="N27" i="15"/>
  <c r="S7" i="14"/>
  <c r="T6" i="14"/>
  <c r="Q23" i="15"/>
  <c r="P25" i="15" s="1"/>
  <c r="AD6" i="29"/>
  <c r="Q27" i="15" l="1"/>
  <c r="AD7" i="29"/>
  <c r="T7" i="14"/>
  <c r="O56" i="16"/>
  <c r="N31" i="15"/>
  <c r="S8" i="14"/>
  <c r="N57" i="16"/>
  <c r="AC8" i="29"/>
  <c r="T27" i="15" l="1"/>
  <c r="AE7" i="29"/>
  <c r="U7" i="14"/>
  <c r="AD8" i="29"/>
  <c r="Q31" i="15"/>
  <c r="T8" i="14"/>
  <c r="O57" i="16"/>
  <c r="Y3" i="30" l="1"/>
  <c r="Z3" i="30" s="1"/>
  <c r="AA3" i="30" s="1"/>
  <c r="AB3" i="30" s="1"/>
  <c r="AC3" i="30" s="1"/>
  <c r="AD3" i="30" s="1"/>
  <c r="AE3" i="30" s="1"/>
  <c r="Y4" i="30" s="1"/>
  <c r="O3" i="15"/>
  <c r="P3" i="15" s="1"/>
  <c r="Q3" i="15" s="1"/>
  <c r="R3" i="15" s="1"/>
  <c r="S3" i="15" s="1"/>
  <c r="T3" i="15" s="1"/>
  <c r="U3" i="15" s="1"/>
  <c r="O4" i="15" s="1"/>
  <c r="AE8" i="29"/>
  <c r="T31" i="15"/>
  <c r="U8" i="14"/>
  <c r="Z4" i="30" l="1"/>
  <c r="Y5" i="30"/>
  <c r="Y6" i="30" s="1"/>
  <c r="Y7" i="30" s="1"/>
  <c r="Y8" i="30" s="1"/>
  <c r="O5" i="15"/>
  <c r="O6" i="15" s="1"/>
  <c r="O7" i="15" s="1"/>
  <c r="O8" i="15" s="1"/>
  <c r="P4" i="15"/>
  <c r="AA4" i="30" l="1"/>
  <c r="Z5" i="30"/>
  <c r="Z6" i="30" s="1"/>
  <c r="Z7" i="30" s="1"/>
  <c r="Z8" i="30" s="1"/>
  <c r="Q4" i="15"/>
  <c r="P5" i="15"/>
  <c r="P6" i="15" s="1"/>
  <c r="P7" i="15" s="1"/>
  <c r="P8" i="15" s="1"/>
  <c r="AA5" i="30" l="1"/>
  <c r="AA6" i="30" s="1"/>
  <c r="AA7" i="30" s="1"/>
  <c r="AA8" i="30" s="1"/>
  <c r="AB4" i="30"/>
  <c r="Q5" i="15"/>
  <c r="Q6" i="15" s="1"/>
  <c r="Q7" i="15" s="1"/>
  <c r="Q8" i="15" s="1"/>
  <c r="R4" i="15"/>
  <c r="R5" i="15" l="1"/>
  <c r="R6" i="15" s="1"/>
  <c r="R7" i="15" s="1"/>
  <c r="R8" i="15" s="1"/>
  <c r="S4" i="15"/>
  <c r="AC4" i="30"/>
  <c r="AB5" i="30"/>
  <c r="AB6" i="30" s="1"/>
  <c r="AB7" i="30" s="1"/>
  <c r="AB8" i="30" s="1"/>
  <c r="AD4" i="30" l="1"/>
  <c r="AC5" i="30"/>
  <c r="AC6" i="30" s="1"/>
  <c r="AC7" i="30" s="1"/>
  <c r="AC8" i="30" s="1"/>
  <c r="S5" i="15"/>
  <c r="S6" i="15" s="1"/>
  <c r="S7" i="15" s="1"/>
  <c r="S8" i="15" s="1"/>
  <c r="T4" i="15"/>
  <c r="T5" i="15" l="1"/>
  <c r="T6" i="15" s="1"/>
  <c r="T7" i="15" s="1"/>
  <c r="T8" i="15" s="1"/>
  <c r="U4" i="15"/>
  <c r="U5" i="15" s="1"/>
  <c r="U6" i="15" s="1"/>
  <c r="U7" i="15" s="1"/>
  <c r="U8" i="15" s="1"/>
  <c r="AD5" i="30"/>
  <c r="AD6" i="30" s="1"/>
  <c r="AD7" i="30" s="1"/>
  <c r="AD8" i="30" s="1"/>
  <c r="AE4" i="30"/>
  <c r="AE5" i="30" s="1"/>
  <c r="AE6" i="30" s="1"/>
  <c r="AE7" i="30" s="1"/>
  <c r="AE8" i="30" s="1"/>
</calcChain>
</file>

<file path=xl/comments1.xml><?xml version="1.0" encoding="utf-8"?>
<comments xmlns="http://schemas.openxmlformats.org/spreadsheetml/2006/main">
  <authors>
    <author>伊藤道雄</author>
  </authors>
  <commentList>
    <comment ref="F3" authorId="0" shapeId="0">
      <text>
        <r>
          <rPr>
            <sz val="20"/>
            <color indexed="81"/>
            <rFont val="ＭＳ Ｐゴシック"/>
            <family val="3"/>
            <charset val="128"/>
          </rPr>
          <t>この年号を変更すればすべてが変更されます　1980≧ ≦2099</t>
        </r>
      </text>
    </comment>
  </commentList>
</comments>
</file>

<file path=xl/comments10.xml><?xml version="1.0" encoding="utf-8"?>
<comments xmlns="http://schemas.openxmlformats.org/spreadsheetml/2006/main">
  <authors>
    <author>伊藤道雄</author>
  </authors>
  <commentList>
    <comment ref="Q2" authorId="0" shapeId="0">
      <text>
        <r>
          <rPr>
            <sz val="9"/>
            <color indexed="81"/>
            <rFont val="ＭＳ Ｐゴシック"/>
            <family val="3"/>
            <charset val="128"/>
          </rPr>
          <t>この線で２つ折にします</t>
        </r>
      </text>
    </comment>
    <comment ref="Q39" authorId="0" shapeId="0">
      <text>
        <r>
          <rPr>
            <sz val="9"/>
            <color indexed="81"/>
            <rFont val="ＭＳ Ｐゴシック"/>
            <family val="3"/>
            <charset val="128"/>
          </rPr>
          <t>この線で２つ折にします</t>
        </r>
      </text>
    </comment>
    <comment ref="B40" authorId="0" shapeId="0">
      <text>
        <r>
          <rPr>
            <sz val="9"/>
            <color indexed="81"/>
            <rFont val="ＭＳ Ｐゴシック"/>
            <family val="3"/>
            <charset val="128"/>
          </rPr>
          <t>この線で切り取ります</t>
        </r>
      </text>
    </comment>
    <comment ref="R40" authorId="0" shapeId="0">
      <text>
        <r>
          <rPr>
            <sz val="9"/>
            <color indexed="81"/>
            <rFont val="ＭＳ Ｐゴシック"/>
            <family val="3"/>
            <charset val="128"/>
          </rPr>
          <t>この線で切り取ります</t>
        </r>
      </text>
    </comment>
    <comment ref="AG40" authorId="0" shapeId="0">
      <text>
        <r>
          <rPr>
            <sz val="9"/>
            <color indexed="81"/>
            <rFont val="ＭＳ Ｐゴシック"/>
            <family val="3"/>
            <charset val="128"/>
          </rPr>
          <t>この線で切り取ります</t>
        </r>
      </text>
    </comment>
    <comment ref="Q77" authorId="0" shapeId="0">
      <text>
        <r>
          <rPr>
            <sz val="9"/>
            <color indexed="81"/>
            <rFont val="ＭＳ Ｐゴシック"/>
            <family val="3"/>
            <charset val="128"/>
          </rPr>
          <t>この線で２つ折にします</t>
        </r>
      </text>
    </comment>
  </commentList>
</comments>
</file>

<file path=xl/comments11.xml><?xml version="1.0" encoding="utf-8"?>
<comments xmlns="http://schemas.openxmlformats.org/spreadsheetml/2006/main">
  <authors>
    <author>伊藤道雄</author>
  </authors>
  <commentList>
    <comment ref="Q2" authorId="0" shapeId="0">
      <text>
        <r>
          <rPr>
            <sz val="9"/>
            <color indexed="81"/>
            <rFont val="ＭＳ Ｐゴシック"/>
            <family val="3"/>
            <charset val="128"/>
          </rPr>
          <t>この線で２つ折にします</t>
        </r>
      </text>
    </comment>
    <comment ref="Q39" authorId="0" shapeId="0">
      <text>
        <r>
          <rPr>
            <sz val="9"/>
            <color indexed="81"/>
            <rFont val="ＭＳ Ｐゴシック"/>
            <family val="3"/>
            <charset val="128"/>
          </rPr>
          <t>この線で２つ折にします</t>
        </r>
      </text>
    </comment>
    <comment ref="B40" authorId="0" shapeId="0">
      <text>
        <r>
          <rPr>
            <sz val="9"/>
            <color indexed="81"/>
            <rFont val="ＭＳ Ｐゴシック"/>
            <family val="3"/>
            <charset val="128"/>
          </rPr>
          <t>この線で切り取ります</t>
        </r>
      </text>
    </comment>
    <comment ref="R40" authorId="0" shapeId="0">
      <text>
        <r>
          <rPr>
            <sz val="9"/>
            <color indexed="81"/>
            <rFont val="ＭＳ Ｐゴシック"/>
            <family val="3"/>
            <charset val="128"/>
          </rPr>
          <t>この線で切り取ります</t>
        </r>
      </text>
    </comment>
    <comment ref="AG40" authorId="0" shapeId="0">
      <text>
        <r>
          <rPr>
            <sz val="9"/>
            <color indexed="81"/>
            <rFont val="ＭＳ Ｐゴシック"/>
            <family val="3"/>
            <charset val="128"/>
          </rPr>
          <t>この線で切り取ります</t>
        </r>
      </text>
    </comment>
    <comment ref="Q77" authorId="0" shapeId="0">
      <text>
        <r>
          <rPr>
            <sz val="9"/>
            <color indexed="81"/>
            <rFont val="ＭＳ Ｐゴシック"/>
            <family val="3"/>
            <charset val="128"/>
          </rPr>
          <t>この線で２つ折にします</t>
        </r>
      </text>
    </comment>
  </commentList>
</comments>
</file>

<file path=xl/comments2.xml><?xml version="1.0" encoding="utf-8"?>
<comments xmlns="http://schemas.openxmlformats.org/spreadsheetml/2006/main">
  <authors>
    <author>伊藤道雄</author>
  </authors>
  <commentList>
    <comment ref="G3" authorId="0" shapeId="0">
      <text>
        <r>
          <rPr>
            <sz val="20"/>
            <color indexed="81"/>
            <rFont val="ＭＳ Ｐゴシック"/>
            <family val="3"/>
            <charset val="128"/>
          </rPr>
          <t>この年号を変更すればすべてが変更されます　1980≧ ≦2099</t>
        </r>
      </text>
    </comment>
  </commentList>
</comments>
</file>

<file path=xl/comments3.xml><?xml version="1.0" encoding="utf-8"?>
<comments xmlns="http://schemas.openxmlformats.org/spreadsheetml/2006/main">
  <authors>
    <author>伊藤道雄</author>
  </authors>
  <commentList>
    <comment ref="E6" authorId="0" shapeId="0">
      <text>
        <r>
          <rPr>
            <sz val="9"/>
            <color indexed="81"/>
            <rFont val="ＭＳ Ｐゴシック"/>
            <family val="3"/>
            <charset val="128"/>
          </rPr>
          <t>この手帳はＡ４用紙に印刷し､上下を切り離し､横に２つ折りで使用します</t>
        </r>
      </text>
    </comment>
    <comment ref="E7" authorId="0" shapeId="0">
      <text>
        <r>
          <rPr>
            <sz val="9"/>
            <color indexed="81"/>
            <rFont val="ＭＳ Ｐゴシック"/>
            <family val="3"/>
            <charset val="128"/>
          </rPr>
          <t>印刷の設定は８０％縮小にしてあります</t>
        </r>
      </text>
    </comment>
    <comment ref="E8" authorId="0" shapeId="0">
      <text>
        <r>
          <rPr>
            <sz val="9"/>
            <color indexed="81"/>
            <rFont val="ＭＳ Ｐゴシック"/>
            <family val="3"/>
            <charset val="128"/>
          </rPr>
          <t>プリンタの機種により[折り目]と[切り取り線]の位置が微妙に変化します</t>
        </r>
      </text>
    </comment>
    <comment ref="E9" authorId="0" shapeId="0">
      <text>
        <r>
          <rPr>
            <sz val="9"/>
            <color indexed="81"/>
            <rFont val="ＭＳ Ｐゴシック"/>
            <family val="3"/>
            <charset val="128"/>
          </rPr>
          <t>[折り目]と[切り取り線]がＡ４用紙の中心になるように</t>
        </r>
      </text>
    </comment>
    <comment ref="E10" authorId="0" shapeId="0">
      <text>
        <r>
          <rPr>
            <sz val="9"/>
            <color indexed="81"/>
            <rFont val="ＭＳ Ｐゴシック"/>
            <family val="3"/>
            <charset val="128"/>
          </rPr>
          <t>縮小率を７８～８２％に調整して印刷してください</t>
        </r>
      </text>
    </comment>
    <comment ref="E11" authorId="0" shapeId="0">
      <text>
        <r>
          <rPr>
            <sz val="9"/>
            <color indexed="81"/>
            <rFont val="ＭＳ Ｐゴシック"/>
            <family val="3"/>
            <charset val="128"/>
          </rPr>
          <t>２穴パンチで左に穴を開けてハガキ用フォルダに綴じてください</t>
        </r>
      </text>
    </comment>
    <comment ref="E12" authorId="0" shapeId="0">
      <text>
        <r>
          <rPr>
            <sz val="9"/>
            <color indexed="81"/>
            <rFont val="ＭＳ Ｐゴシック"/>
            <family val="3"/>
            <charset val="128"/>
          </rPr>
          <t>左側余白を少し切り取れば市販の手帳サイズになります</t>
        </r>
      </text>
    </comment>
    <comment ref="G16" authorId="0" shapeId="0">
      <text>
        <r>
          <rPr>
            <sz val="9"/>
            <color indexed="81"/>
            <rFont val="ＭＳ Ｐゴシック"/>
            <family val="3"/>
            <charset val="128"/>
          </rPr>
          <t>年号は年表で変更します</t>
        </r>
      </text>
    </comment>
    <comment ref="R39" authorId="0" shapeId="0">
      <text>
        <r>
          <rPr>
            <sz val="9"/>
            <color indexed="81"/>
            <rFont val="ＭＳ Ｐゴシック"/>
            <family val="3"/>
            <charset val="128"/>
          </rPr>
          <t>この線で２つ折にします</t>
        </r>
      </text>
    </comment>
    <comment ref="B40" authorId="0" shapeId="0">
      <text>
        <r>
          <rPr>
            <sz val="9"/>
            <color indexed="81"/>
            <rFont val="ＭＳ Ｐゴシック"/>
            <family val="3"/>
            <charset val="128"/>
          </rPr>
          <t>この線で切り取ります</t>
        </r>
      </text>
    </comment>
    <comment ref="T40" authorId="0" shapeId="0">
      <text>
        <r>
          <rPr>
            <sz val="9"/>
            <color indexed="81"/>
            <rFont val="ＭＳ Ｐゴシック"/>
            <family val="3"/>
            <charset val="128"/>
          </rPr>
          <t>この線で切り取ります</t>
        </r>
      </text>
    </comment>
  </commentList>
</comments>
</file>

<file path=xl/comments4.xml><?xml version="1.0" encoding="utf-8"?>
<comments xmlns="http://schemas.openxmlformats.org/spreadsheetml/2006/main">
  <authors>
    <author>伊藤道雄</author>
  </authors>
  <commentList>
    <comment ref="R16" authorId="0" shapeId="0">
      <text>
        <r>
          <rPr>
            <sz val="9"/>
            <color indexed="81"/>
            <rFont val="ＭＳ Ｐゴシック"/>
            <family val="3"/>
            <charset val="128"/>
          </rPr>
          <t>この線で２つ折にします</t>
        </r>
      </text>
    </comment>
    <comment ref="B17" authorId="0" shapeId="0">
      <text>
        <r>
          <rPr>
            <sz val="9"/>
            <color indexed="81"/>
            <rFont val="ＭＳ Ｐゴシック"/>
            <family val="3"/>
            <charset val="128"/>
          </rPr>
          <t>この線で切り取ります</t>
        </r>
      </text>
    </comment>
    <comment ref="T17" authorId="0" shapeId="0">
      <text>
        <r>
          <rPr>
            <sz val="9"/>
            <color indexed="81"/>
            <rFont val="ＭＳ Ｐゴシック"/>
            <family val="3"/>
            <charset val="128"/>
          </rPr>
          <t>この線で切り取ります</t>
        </r>
      </text>
    </comment>
  </commentList>
</comments>
</file>

<file path=xl/comments5.xml><?xml version="1.0" encoding="utf-8"?>
<comments xmlns="http://schemas.openxmlformats.org/spreadsheetml/2006/main">
  <authors>
    <author>伊藤道雄</author>
  </authors>
  <commentList>
    <comment ref="F2" authorId="0" shapeId="0">
      <text>
        <r>
          <rPr>
            <sz val="9"/>
            <color indexed="81"/>
            <rFont val="ＭＳ Ｐゴシック"/>
            <family val="3"/>
            <charset val="128"/>
          </rPr>
          <t>表　紙</t>
        </r>
      </text>
    </comment>
    <comment ref="S2" authorId="0" shapeId="0">
      <text>
        <r>
          <rPr>
            <sz val="9"/>
            <color indexed="81"/>
            <rFont val="ＭＳ Ｐゴシック"/>
            <family val="3"/>
            <charset val="128"/>
          </rPr>
          <t>この線で２つ折にします</t>
        </r>
      </text>
    </comment>
    <comment ref="U2" authorId="0" shapeId="0">
      <text>
        <r>
          <rPr>
            <sz val="9"/>
            <color indexed="81"/>
            <rFont val="ＭＳ Ｐゴシック"/>
            <family val="3"/>
            <charset val="128"/>
          </rPr>
          <t>1月１日の曜日を設定</t>
        </r>
      </text>
    </comment>
    <comment ref="V2" authorId="0" shapeId="0">
      <text>
        <r>
          <rPr>
            <sz val="9"/>
            <color indexed="81"/>
            <rFont val="ＭＳ Ｐゴシック"/>
            <family val="3"/>
            <charset val="128"/>
          </rPr>
          <t>1月１日の曜日を設定</t>
        </r>
      </text>
    </comment>
    <comment ref="Y2" authorId="0" shapeId="0">
      <text>
        <r>
          <rPr>
            <sz val="9"/>
            <color indexed="81"/>
            <rFont val="ＭＳ Ｐゴシック"/>
            <family val="3"/>
            <charset val="128"/>
          </rPr>
          <t>年号は年表で変更します</t>
        </r>
      </text>
    </comment>
    <comment ref="AI2" authorId="0" shapeId="0">
      <text>
        <r>
          <rPr>
            <sz val="9"/>
            <color indexed="81"/>
            <rFont val="ＭＳ Ｐゴシック"/>
            <family val="3"/>
            <charset val="128"/>
          </rPr>
          <t>1月１日の曜日を設定</t>
        </r>
      </text>
    </comment>
    <comment ref="AI3" authorId="0" shapeId="0">
      <text>
        <r>
          <rPr>
            <sz val="9"/>
            <color indexed="81"/>
            <rFont val="ＭＳ Ｐゴシック"/>
            <family val="3"/>
            <charset val="128"/>
          </rPr>
          <t>通年=0､閏年=1</t>
        </r>
      </text>
    </comment>
    <comment ref="E7" authorId="0" shapeId="0">
      <text>
        <r>
          <rPr>
            <sz val="9"/>
            <color indexed="81"/>
            <rFont val="ＭＳ Ｐゴシック"/>
            <family val="3"/>
            <charset val="128"/>
          </rPr>
          <t>この手帳はＡ４用紙に印刷し､上下を切り離し､横に２つ折りで使用します</t>
        </r>
      </text>
    </comment>
    <comment ref="E8" authorId="0" shapeId="0">
      <text>
        <r>
          <rPr>
            <sz val="9"/>
            <color indexed="81"/>
            <rFont val="ＭＳ Ｐゴシック"/>
            <family val="3"/>
            <charset val="128"/>
          </rPr>
          <t>印刷の設定は１００％等倍にしてあります</t>
        </r>
      </text>
    </comment>
    <comment ref="E9" authorId="0" shapeId="0">
      <text>
        <r>
          <rPr>
            <sz val="9"/>
            <color indexed="81"/>
            <rFont val="ＭＳ Ｐゴシック"/>
            <family val="3"/>
            <charset val="128"/>
          </rPr>
          <t>プリンタの機種により[折り目]と[切り取り線]の位置が微妙に変化します</t>
        </r>
      </text>
    </comment>
    <comment ref="E10" authorId="0" shapeId="0">
      <text>
        <r>
          <rPr>
            <sz val="9"/>
            <color indexed="81"/>
            <rFont val="ＭＳ Ｐゴシック"/>
            <family val="3"/>
            <charset val="128"/>
          </rPr>
          <t>[折り目]と[切り取り線]がＡ４用紙の中心になるように</t>
        </r>
      </text>
    </comment>
    <comment ref="E11" authorId="0" shapeId="0">
      <text>
        <r>
          <rPr>
            <sz val="9"/>
            <color indexed="81"/>
            <rFont val="ＭＳ Ｐゴシック"/>
            <family val="3"/>
            <charset val="128"/>
          </rPr>
          <t>縮小率を調整して印刷してください</t>
        </r>
      </text>
    </comment>
    <comment ref="E12" authorId="0" shapeId="0">
      <text>
        <r>
          <rPr>
            <sz val="9"/>
            <color indexed="81"/>
            <rFont val="ＭＳ Ｐゴシック"/>
            <family val="3"/>
            <charset val="128"/>
          </rPr>
          <t>左端を閉じてカバーに入れてご使用ください</t>
        </r>
      </text>
    </comment>
    <comment ref="E13" authorId="0" shapeId="0">
      <text>
        <r>
          <rPr>
            <sz val="9"/>
            <color indexed="81"/>
            <rFont val="ＭＳ Ｐゴシック"/>
            <family val="3"/>
            <charset val="128"/>
          </rPr>
          <t>左側余白を少し切り取れば市販の手帳サイズになります</t>
        </r>
      </text>
    </comment>
    <comment ref="G17" authorId="0" shapeId="0">
      <text>
        <r>
          <rPr>
            <sz val="9"/>
            <color indexed="81"/>
            <rFont val="ＭＳ Ｐゴシック"/>
            <family val="3"/>
            <charset val="128"/>
          </rPr>
          <t>年号は年表で変更します</t>
        </r>
      </text>
    </comment>
    <comment ref="S38" authorId="0" shapeId="0">
      <text>
        <r>
          <rPr>
            <sz val="9"/>
            <color indexed="81"/>
            <rFont val="ＭＳ Ｐゴシック"/>
            <family val="3"/>
            <charset val="128"/>
          </rPr>
          <t>この線で２つ折にします</t>
        </r>
      </text>
    </comment>
    <comment ref="B39" authorId="0" shapeId="0">
      <text>
        <r>
          <rPr>
            <sz val="9"/>
            <color indexed="81"/>
            <rFont val="ＭＳ Ｐゴシック"/>
            <family val="3"/>
            <charset val="128"/>
          </rPr>
          <t>この線で切り取ります</t>
        </r>
      </text>
    </comment>
    <comment ref="U39" authorId="0" shapeId="0">
      <text>
        <r>
          <rPr>
            <sz val="9"/>
            <color indexed="81"/>
            <rFont val="ＭＳ Ｐゴシック"/>
            <family val="3"/>
            <charset val="128"/>
          </rPr>
          <t>この線で切り取ります</t>
        </r>
      </text>
    </comment>
    <comment ref="AJ39" authorId="0" shapeId="0">
      <text>
        <r>
          <rPr>
            <sz val="9"/>
            <color indexed="81"/>
            <rFont val="ＭＳ Ｐゴシック"/>
            <family val="3"/>
            <charset val="128"/>
          </rPr>
          <t>この線で切り取ります</t>
        </r>
      </text>
    </comment>
    <comment ref="S75" authorId="0" shapeId="0">
      <text>
        <r>
          <rPr>
            <sz val="9"/>
            <color indexed="81"/>
            <rFont val="ＭＳ Ｐゴシック"/>
            <family val="3"/>
            <charset val="128"/>
          </rPr>
          <t>この線で２つ折にします</t>
        </r>
      </text>
    </comment>
  </commentList>
</comments>
</file>

<file path=xl/comments6.xml><?xml version="1.0" encoding="utf-8"?>
<comments xmlns="http://schemas.openxmlformats.org/spreadsheetml/2006/main">
  <authors>
    <author>伊藤道雄</author>
  </authors>
  <commentList>
    <comment ref="Q38" authorId="0" shapeId="0">
      <text>
        <r>
          <rPr>
            <sz val="9"/>
            <color indexed="81"/>
            <rFont val="ＭＳ Ｐゴシック"/>
            <family val="3"/>
            <charset val="128"/>
          </rPr>
          <t>この線で２つ折にします</t>
        </r>
      </text>
    </comment>
    <comment ref="B39" authorId="0" shapeId="0">
      <text>
        <r>
          <rPr>
            <sz val="9"/>
            <color indexed="81"/>
            <rFont val="ＭＳ Ｐゴシック"/>
            <family val="3"/>
            <charset val="128"/>
          </rPr>
          <t>この線で切り取ります</t>
        </r>
      </text>
    </comment>
    <comment ref="R39" authorId="0" shapeId="0">
      <text>
        <r>
          <rPr>
            <sz val="9"/>
            <color indexed="81"/>
            <rFont val="ＭＳ Ｐゴシック"/>
            <family val="3"/>
            <charset val="128"/>
          </rPr>
          <t>この線で切り取ります</t>
        </r>
      </text>
    </comment>
    <comment ref="AG39" authorId="0" shapeId="0">
      <text>
        <r>
          <rPr>
            <sz val="9"/>
            <color indexed="81"/>
            <rFont val="ＭＳ Ｐゴシック"/>
            <family val="3"/>
            <charset val="128"/>
          </rPr>
          <t>この線で切り取ります</t>
        </r>
      </text>
    </comment>
  </commentList>
</comments>
</file>

<file path=xl/comments7.xml><?xml version="1.0" encoding="utf-8"?>
<comments xmlns="http://schemas.openxmlformats.org/spreadsheetml/2006/main">
  <authors>
    <author>伊藤道雄</author>
  </authors>
  <commentList>
    <comment ref="Q22" authorId="0" shapeId="0">
      <text>
        <r>
          <rPr>
            <sz val="9"/>
            <color indexed="81"/>
            <rFont val="ＭＳ Ｐゴシック"/>
            <family val="3"/>
            <charset val="128"/>
          </rPr>
          <t>この線で２つ折にします</t>
        </r>
      </text>
    </comment>
    <comment ref="B23" authorId="0" shapeId="0">
      <text>
        <r>
          <rPr>
            <sz val="9"/>
            <color indexed="81"/>
            <rFont val="ＭＳ Ｐゴシック"/>
            <family val="3"/>
            <charset val="128"/>
          </rPr>
          <t>この線で切り取ります</t>
        </r>
      </text>
    </comment>
    <comment ref="R23" authorId="0" shapeId="0">
      <text>
        <r>
          <rPr>
            <sz val="9"/>
            <color indexed="81"/>
            <rFont val="ＭＳ Ｐゴシック"/>
            <family val="3"/>
            <charset val="128"/>
          </rPr>
          <t>この線で切り取ります</t>
        </r>
      </text>
    </comment>
    <comment ref="AG23" authorId="0" shapeId="0">
      <text>
        <r>
          <rPr>
            <sz val="9"/>
            <color indexed="81"/>
            <rFont val="ＭＳ Ｐゴシック"/>
            <family val="3"/>
            <charset val="128"/>
          </rPr>
          <t>この線で切り取ります</t>
        </r>
      </text>
    </comment>
  </commentList>
</comments>
</file>

<file path=xl/comments8.xml><?xml version="1.0" encoding="utf-8"?>
<comments xmlns="http://schemas.openxmlformats.org/spreadsheetml/2006/main">
  <authors>
    <author>伊藤道雄</author>
  </authors>
  <commentList>
    <comment ref="V2" authorId="0" shapeId="0">
      <text>
        <r>
          <rPr>
            <sz val="9"/>
            <color indexed="81"/>
            <rFont val="ＭＳ Ｐゴシック"/>
            <family val="3"/>
            <charset val="128"/>
          </rPr>
          <t>1月１日の曜日を設定</t>
        </r>
      </text>
    </comment>
    <comment ref="W2" authorId="0" shapeId="0">
      <text>
        <r>
          <rPr>
            <sz val="9"/>
            <color indexed="81"/>
            <rFont val="ＭＳ Ｐゴシック"/>
            <family val="3"/>
            <charset val="128"/>
          </rPr>
          <t>1月１日の曜日を設定</t>
        </r>
      </text>
    </comment>
    <comment ref="Z2" authorId="0" shapeId="0">
      <text>
        <r>
          <rPr>
            <sz val="9"/>
            <color indexed="81"/>
            <rFont val="ＭＳ Ｐゴシック"/>
            <family val="3"/>
            <charset val="128"/>
          </rPr>
          <t>年号は年表で変更します</t>
        </r>
      </text>
    </comment>
    <comment ref="AJ2" authorId="0" shapeId="0">
      <text>
        <r>
          <rPr>
            <sz val="9"/>
            <color indexed="81"/>
            <rFont val="ＭＳ Ｐゴシック"/>
            <family val="3"/>
            <charset val="128"/>
          </rPr>
          <t>1月１日の曜日を設定</t>
        </r>
      </text>
    </comment>
    <comment ref="AJ3" authorId="0" shapeId="0">
      <text>
        <r>
          <rPr>
            <sz val="9"/>
            <color indexed="81"/>
            <rFont val="ＭＳ Ｐゴシック"/>
            <family val="3"/>
            <charset val="128"/>
          </rPr>
          <t>通年=0､閏年=1</t>
        </r>
      </text>
    </comment>
    <comment ref="S38" authorId="0" shapeId="0">
      <text>
        <r>
          <rPr>
            <sz val="9"/>
            <color indexed="81"/>
            <rFont val="ＭＳ Ｐゴシック"/>
            <family val="3"/>
            <charset val="128"/>
          </rPr>
          <t>この線で２つ折にします</t>
        </r>
      </text>
    </comment>
    <comment ref="B39" authorId="0" shapeId="0">
      <text>
        <r>
          <rPr>
            <sz val="9"/>
            <color indexed="81"/>
            <rFont val="ＭＳ Ｐゴシック"/>
            <family val="3"/>
            <charset val="128"/>
          </rPr>
          <t>この線で切り取ります</t>
        </r>
      </text>
    </comment>
    <comment ref="V39" authorId="0" shapeId="0">
      <text>
        <r>
          <rPr>
            <sz val="9"/>
            <color indexed="81"/>
            <rFont val="ＭＳ Ｐゴシック"/>
            <family val="3"/>
            <charset val="128"/>
          </rPr>
          <t>この線で切り取ります</t>
        </r>
      </text>
    </comment>
    <comment ref="AK39" authorId="0" shapeId="0">
      <text>
        <r>
          <rPr>
            <sz val="9"/>
            <color indexed="81"/>
            <rFont val="ＭＳ Ｐゴシック"/>
            <family val="3"/>
            <charset val="128"/>
          </rPr>
          <t>この線で切り取ります</t>
        </r>
      </text>
    </comment>
    <comment ref="S75" authorId="0" shapeId="0">
      <text>
        <r>
          <rPr>
            <sz val="9"/>
            <color indexed="81"/>
            <rFont val="ＭＳ Ｐゴシック"/>
            <family val="3"/>
            <charset val="128"/>
          </rPr>
          <t>この線で２つ折にします</t>
        </r>
      </text>
    </comment>
  </commentList>
</comments>
</file>

<file path=xl/comments9.xml><?xml version="1.0" encoding="utf-8"?>
<comments xmlns="http://schemas.openxmlformats.org/spreadsheetml/2006/main">
  <authors>
    <author>伊藤道雄</author>
  </authors>
  <commentList>
    <comment ref="F2" authorId="0" shapeId="0">
      <text>
        <r>
          <rPr>
            <sz val="9"/>
            <color indexed="81"/>
            <rFont val="ＭＳ Ｐゴシック"/>
            <family val="3"/>
            <charset val="128"/>
          </rPr>
          <t>表　紙</t>
        </r>
      </text>
    </comment>
    <comment ref="S2" authorId="0" shapeId="0">
      <text>
        <r>
          <rPr>
            <sz val="9"/>
            <color indexed="81"/>
            <rFont val="ＭＳ Ｐゴシック"/>
            <family val="3"/>
            <charset val="128"/>
          </rPr>
          <t>この線で２つ折にします</t>
        </r>
      </text>
    </comment>
    <comment ref="V2" authorId="0" shapeId="0">
      <text>
        <r>
          <rPr>
            <sz val="9"/>
            <color indexed="81"/>
            <rFont val="ＭＳ Ｐゴシック"/>
            <family val="3"/>
            <charset val="128"/>
          </rPr>
          <t>1月１日の曜日を設定</t>
        </r>
      </text>
    </comment>
    <comment ref="W2" authorId="0" shapeId="0">
      <text>
        <r>
          <rPr>
            <sz val="9"/>
            <color indexed="81"/>
            <rFont val="ＭＳ Ｐゴシック"/>
            <family val="3"/>
            <charset val="128"/>
          </rPr>
          <t>1月１日の曜日を設定</t>
        </r>
      </text>
    </comment>
    <comment ref="Z2" authorId="0" shapeId="0">
      <text>
        <r>
          <rPr>
            <sz val="9"/>
            <color indexed="81"/>
            <rFont val="ＭＳ Ｐゴシック"/>
            <family val="3"/>
            <charset val="128"/>
          </rPr>
          <t>年号は年表で変更します</t>
        </r>
      </text>
    </comment>
    <comment ref="AJ2" authorId="0" shapeId="0">
      <text>
        <r>
          <rPr>
            <sz val="9"/>
            <color indexed="81"/>
            <rFont val="ＭＳ Ｐゴシック"/>
            <family val="3"/>
            <charset val="128"/>
          </rPr>
          <t>1月１日の曜日を設定</t>
        </r>
      </text>
    </comment>
    <comment ref="AJ3" authorId="0" shapeId="0">
      <text>
        <r>
          <rPr>
            <sz val="9"/>
            <color indexed="81"/>
            <rFont val="ＭＳ Ｐゴシック"/>
            <family val="3"/>
            <charset val="128"/>
          </rPr>
          <t>通年=0､閏年=1</t>
        </r>
      </text>
    </comment>
    <comment ref="S38" authorId="0" shapeId="0">
      <text>
        <r>
          <rPr>
            <sz val="9"/>
            <color indexed="81"/>
            <rFont val="ＭＳ Ｐゴシック"/>
            <family val="3"/>
            <charset val="128"/>
          </rPr>
          <t>この線で２つ折にします</t>
        </r>
      </text>
    </comment>
    <comment ref="B39" authorId="0" shapeId="0">
      <text>
        <r>
          <rPr>
            <sz val="9"/>
            <color indexed="81"/>
            <rFont val="ＭＳ Ｐゴシック"/>
            <family val="3"/>
            <charset val="128"/>
          </rPr>
          <t>この線で切り取ります</t>
        </r>
      </text>
    </comment>
    <comment ref="V39" authorId="0" shapeId="0">
      <text>
        <r>
          <rPr>
            <sz val="9"/>
            <color indexed="81"/>
            <rFont val="ＭＳ Ｐゴシック"/>
            <family val="3"/>
            <charset val="128"/>
          </rPr>
          <t>この線で切り取ります</t>
        </r>
      </text>
    </comment>
    <comment ref="AK39" authorId="0" shapeId="0">
      <text>
        <r>
          <rPr>
            <sz val="9"/>
            <color indexed="81"/>
            <rFont val="ＭＳ Ｐゴシック"/>
            <family val="3"/>
            <charset val="128"/>
          </rPr>
          <t>この線で切り取ります</t>
        </r>
      </text>
    </comment>
    <comment ref="S75" authorId="0" shapeId="0">
      <text>
        <r>
          <rPr>
            <sz val="9"/>
            <color indexed="81"/>
            <rFont val="ＭＳ Ｐゴシック"/>
            <family val="3"/>
            <charset val="128"/>
          </rPr>
          <t>この線で２つ折にします</t>
        </r>
      </text>
    </comment>
  </commentList>
</comments>
</file>

<file path=xl/sharedStrings.xml><?xml version="1.0" encoding="utf-8"?>
<sst xmlns="http://schemas.openxmlformats.org/spreadsheetml/2006/main" count="1423" uniqueCount="122">
  <si>
    <t>年</t>
    <rPh sb="0" eb="1">
      <t>ネン</t>
    </rPh>
    <phoneticPr fontId="2"/>
  </si>
  <si>
    <t>月</t>
    <rPh sb="0" eb="1">
      <t>ツキ</t>
    </rPh>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</si>
  <si>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</si>
  <si>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</si>
  <si>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</si>
  <si>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</si>
  <si>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</si>
  <si>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</si>
  <si>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</si>
  <si>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</si>
  <si>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</si>
  <si>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</si>
  <si>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</si>
  <si>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Calendar</t>
    <phoneticPr fontId="2"/>
  </si>
  <si>
    <t>FEBRUARY</t>
    <phoneticPr fontId="2"/>
  </si>
  <si>
    <t>MARCH</t>
    <phoneticPr fontId="2"/>
  </si>
  <si>
    <t>APRIL</t>
    <phoneticPr fontId="2"/>
  </si>
  <si>
    <t>JUNE</t>
    <phoneticPr fontId="2"/>
  </si>
  <si>
    <t>MAY</t>
    <phoneticPr fontId="2"/>
  </si>
  <si>
    <t>JURY</t>
    <phoneticPr fontId="2"/>
  </si>
  <si>
    <t>AUGUST</t>
    <phoneticPr fontId="2"/>
  </si>
  <si>
    <t>SEPTEMBER</t>
    <phoneticPr fontId="2"/>
  </si>
  <si>
    <t>OCTOBER</t>
    <phoneticPr fontId="2"/>
  </si>
  <si>
    <t>NOVEMBER</t>
    <phoneticPr fontId="2"/>
  </si>
  <si>
    <t>DECEMBER</t>
    <phoneticPr fontId="2"/>
  </si>
  <si>
    <t>Sun</t>
    <phoneticPr fontId="2"/>
  </si>
  <si>
    <t>Mon</t>
    <phoneticPr fontId="2"/>
  </si>
  <si>
    <t>Tue</t>
    <phoneticPr fontId="2"/>
  </si>
  <si>
    <t>Wed</t>
    <phoneticPr fontId="2"/>
  </si>
  <si>
    <t>Thu</t>
    <phoneticPr fontId="2"/>
  </si>
  <si>
    <t>Fri</t>
    <phoneticPr fontId="2"/>
  </si>
  <si>
    <t>Sat</t>
    <phoneticPr fontId="2"/>
  </si>
  <si>
    <t>日</t>
    <rPh sb="0" eb="1">
      <t>ヒ</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</si>
  <si>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</si>
  <si>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</si>
  <si>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</si>
  <si>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</si>
  <si>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</si>
  <si>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</si>
  <si>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</si>
  <si>
    <t>予　　　定</t>
    <rPh sb="0" eb="1">
      <t>ヨ</t>
    </rPh>
    <rPh sb="4" eb="5">
      <t>サダム</t>
    </rPh>
    <phoneticPr fontId="2"/>
  </si>
  <si>
    <t>月</t>
  </si>
  <si>
    <t>火</t>
  </si>
  <si>
    <t>水</t>
  </si>
  <si>
    <t>木</t>
  </si>
  <si>
    <t>金</t>
  </si>
  <si>
    <t>土</t>
  </si>
  <si>
    <t>日月火水木金土日</t>
    <rPh sb="7" eb="8">
      <t>ヒ</t>
    </rPh>
    <phoneticPr fontId="2"/>
  </si>
  <si>
    <t>建国記念日</t>
    <rPh sb="0" eb="2">
      <t>ケンコク</t>
    </rPh>
    <rPh sb="2" eb="4">
      <t>キネン</t>
    </rPh>
    <rPh sb="4" eb="5">
      <t>ヒ</t>
    </rPh>
    <phoneticPr fontId="2"/>
  </si>
  <si>
    <t>みどりの日</t>
    <rPh sb="4" eb="5">
      <t>ヒ</t>
    </rPh>
    <phoneticPr fontId="2"/>
  </si>
  <si>
    <t>憲法記念日</t>
    <rPh sb="0" eb="2">
      <t>ケンポウ</t>
    </rPh>
    <rPh sb="2" eb="5">
      <t>キネンビ</t>
    </rPh>
    <phoneticPr fontId="2"/>
  </si>
  <si>
    <t>国民の休日</t>
    <rPh sb="0" eb="2">
      <t>コクミン</t>
    </rPh>
    <rPh sb="3" eb="5">
      <t>キュウジツ</t>
    </rPh>
    <phoneticPr fontId="2"/>
  </si>
  <si>
    <t>こどもの日</t>
    <rPh sb="4" eb="5">
      <t>ヒ</t>
    </rPh>
    <phoneticPr fontId="2"/>
  </si>
  <si>
    <t>文化の日</t>
    <rPh sb="0" eb="2">
      <t>ブンカ</t>
    </rPh>
    <rPh sb="3" eb="4">
      <t>ヒ</t>
    </rPh>
    <phoneticPr fontId="2"/>
  </si>
  <si>
    <t>勤労感謝の日</t>
    <rPh sb="0" eb="2">
      <t>キンロウ</t>
    </rPh>
    <rPh sb="2" eb="4">
      <t>カンシャ</t>
    </rPh>
    <rPh sb="5" eb="6">
      <t>ヒ</t>
    </rPh>
    <phoneticPr fontId="2"/>
  </si>
  <si>
    <t>天皇誕生日</t>
    <rPh sb="0" eb="2">
      <t>テンノウ</t>
    </rPh>
    <rPh sb="2" eb="5">
      <t>タンジョウビ</t>
    </rPh>
    <phoneticPr fontId="2"/>
  </si>
  <si>
    <t>元 旦</t>
    <rPh sb="0" eb="1">
      <t>モト</t>
    </rPh>
    <rPh sb="2" eb="3">
      <t>ダン</t>
    </rPh>
    <phoneticPr fontId="2"/>
  </si>
  <si>
    <t>michiito@nifty.com</t>
    <phoneticPr fontId="2"/>
  </si>
  <si>
    <t>月別の日付の位置</t>
    <rPh sb="0" eb="2">
      <t>ツキベツ</t>
    </rPh>
    <rPh sb="3" eb="5">
      <t>ヒヅケ</t>
    </rPh>
    <rPh sb="6" eb="8">
      <t>イチ</t>
    </rPh>
    <phoneticPr fontId="2"/>
  </si>
  <si>
    <t>左　　</t>
    <rPh sb="0" eb="1">
      <t>ヒダリ</t>
    </rPh>
    <phoneticPr fontId="2"/>
  </si>
  <si>
    <t>中　央</t>
    <rPh sb="0" eb="1">
      <t>ナカ</t>
    </rPh>
    <rPh sb="2" eb="3">
      <t>ヒサシ</t>
    </rPh>
    <phoneticPr fontId="2"/>
  </si>
  <si>
    <t>　　右</t>
    <rPh sb="2" eb="3">
      <t>ミギ</t>
    </rPh>
    <phoneticPr fontId="2"/>
  </si>
  <si>
    <r>
      <t>年号を変更すればＯＫの「</t>
    </r>
    <r>
      <rPr>
        <b/>
        <sz val="18"/>
        <color indexed="55"/>
        <rFont val="ＭＳ Ｐゴシック"/>
        <family val="3"/>
        <charset val="128"/>
      </rPr>
      <t>万年カレンダー</t>
    </r>
    <r>
      <rPr>
        <sz val="18"/>
        <color indexed="55"/>
        <rFont val="ＭＳ Ｐゴシック"/>
        <family val="3"/>
        <charset val="128"/>
      </rPr>
      <t>」</t>
    </r>
    <rPh sb="0" eb="2">
      <t>ネンゴウ</t>
    </rPh>
    <rPh sb="3" eb="5">
      <t>ヘンコウ</t>
    </rPh>
    <rPh sb="12" eb="14">
      <t>マンネン</t>
    </rPh>
    <phoneticPr fontId="2"/>
  </si>
  <si>
    <t>日付の位置【左 中央 右】は年表で設定</t>
    <rPh sb="6" eb="7">
      <t>ヒダリ</t>
    </rPh>
    <rPh sb="8" eb="10">
      <t>チュウオウ</t>
    </rPh>
    <rPh sb="11" eb="12">
      <t>ミギ</t>
    </rPh>
    <rPh sb="14" eb="16">
      <t>ネンピョウ</t>
    </rPh>
    <rPh sb="17" eb="19">
      <t>セッテイ</t>
    </rPh>
    <phoneticPr fontId="2"/>
  </si>
  <si>
    <t>切り取り線</t>
    <rPh sb="0" eb="1">
      <t>キ</t>
    </rPh>
    <rPh sb="2" eb="3">
      <t>ト</t>
    </rPh>
    <rPh sb="4" eb="5">
      <t>セン</t>
    </rPh>
    <phoneticPr fontId="2"/>
  </si>
  <si>
    <t>住所</t>
    <rPh sb="0" eb="2">
      <t>ジュウショ</t>
    </rPh>
    <phoneticPr fontId="2"/>
  </si>
  <si>
    <t>氏名</t>
    <rPh sb="0" eb="2">
      <t>シメイ</t>
    </rPh>
    <phoneticPr fontId="2"/>
  </si>
  <si>
    <r>
      <t>Ｄ</t>
    </r>
    <r>
      <rPr>
        <b/>
        <sz val="22"/>
        <rFont val="Century"/>
        <family val="1"/>
      </rPr>
      <t xml:space="preserve"> </t>
    </r>
    <r>
      <rPr>
        <b/>
        <sz val="22"/>
        <rFont val="ＭＳ Ｐ明朝"/>
        <family val="1"/>
        <charset val="128"/>
      </rPr>
      <t>Ｉ</t>
    </r>
    <r>
      <rPr>
        <b/>
        <sz val="22"/>
        <rFont val="Century"/>
        <family val="1"/>
      </rPr>
      <t xml:space="preserve"> </t>
    </r>
    <r>
      <rPr>
        <b/>
        <sz val="22"/>
        <rFont val="ＭＳ Ｐ明朝"/>
        <family val="1"/>
        <charset val="128"/>
      </rPr>
      <t>Ａ</t>
    </r>
    <r>
      <rPr>
        <b/>
        <sz val="22"/>
        <rFont val="Century"/>
        <family val="1"/>
      </rPr>
      <t xml:space="preserve"> </t>
    </r>
    <r>
      <rPr>
        <b/>
        <sz val="22"/>
        <rFont val="ＭＳ Ｐ明朝"/>
        <family val="1"/>
        <charset val="128"/>
      </rPr>
      <t>Ｒ</t>
    </r>
    <r>
      <rPr>
        <b/>
        <sz val="22"/>
        <rFont val="Century"/>
        <family val="1"/>
      </rPr>
      <t xml:space="preserve"> </t>
    </r>
    <r>
      <rPr>
        <b/>
        <sz val="22"/>
        <rFont val="ＭＳ Ｐ明朝"/>
        <family val="1"/>
        <charset val="128"/>
      </rPr>
      <t>Ｙ</t>
    </r>
    <phoneticPr fontId="2"/>
  </si>
  <si>
    <t>〒</t>
    <phoneticPr fontId="2"/>
  </si>
  <si>
    <t>JANUARY</t>
    <phoneticPr fontId="2"/>
  </si>
  <si>
    <t>火</t>
    <rPh sb="0" eb="1">
      <t>カ</t>
    </rPh>
    <phoneticPr fontId="2"/>
  </si>
  <si>
    <t>Calendar</t>
    <phoneticPr fontId="2"/>
  </si>
  <si>
    <t>PROGRESS</t>
    <phoneticPr fontId="2"/>
  </si>
  <si>
    <t>折り目</t>
    <rPh sb="0" eb="1">
      <t>オ</t>
    </rPh>
    <rPh sb="2" eb="3">
      <t>メ</t>
    </rPh>
    <phoneticPr fontId="2"/>
  </si>
  <si>
    <t>２</t>
    <phoneticPr fontId="2"/>
  </si>
  <si>
    <t>NOVEMBER</t>
    <phoneticPr fontId="2"/>
  </si>
  <si>
    <t>OCTOBER</t>
    <phoneticPr fontId="2"/>
  </si>
  <si>
    <t>APRIL</t>
    <phoneticPr fontId="2"/>
  </si>
  <si>
    <t>AUGUST</t>
    <phoneticPr fontId="2"/>
  </si>
  <si>
    <t>FEBRUARY</t>
    <phoneticPr fontId="2"/>
  </si>
  <si>
    <t>JANUARY</t>
    <phoneticPr fontId="2"/>
  </si>
  <si>
    <t>JURY</t>
    <phoneticPr fontId="2"/>
  </si>
  <si>
    <t>Sun</t>
    <phoneticPr fontId="2"/>
  </si>
  <si>
    <t>Mon</t>
    <phoneticPr fontId="2"/>
  </si>
  <si>
    <t>Tue</t>
    <phoneticPr fontId="2"/>
  </si>
  <si>
    <t>Wed</t>
    <phoneticPr fontId="2"/>
  </si>
  <si>
    <t>Thu</t>
    <phoneticPr fontId="2"/>
  </si>
  <si>
    <t>Fri</t>
    <phoneticPr fontId="2"/>
  </si>
  <si>
    <t>Sat</t>
    <phoneticPr fontId="2"/>
  </si>
  <si>
    <t>Calendar</t>
    <phoneticPr fontId="2"/>
  </si>
  <si>
    <t>１</t>
    <phoneticPr fontId="2"/>
  </si>
  <si>
    <t>JANUARY</t>
    <phoneticPr fontId="2"/>
  </si>
  <si>
    <t>４</t>
    <phoneticPr fontId="2"/>
  </si>
  <si>
    <t>APRIL</t>
    <phoneticPr fontId="2"/>
  </si>
  <si>
    <t>２</t>
    <phoneticPr fontId="2"/>
  </si>
  <si>
    <t>FEBRUARY</t>
    <phoneticPr fontId="2"/>
  </si>
  <si>
    <t>５</t>
    <phoneticPr fontId="2"/>
  </si>
  <si>
    <t>MAY</t>
    <phoneticPr fontId="2"/>
  </si>
  <si>
    <t>３</t>
    <phoneticPr fontId="2"/>
  </si>
  <si>
    <t>MARCH</t>
    <phoneticPr fontId="2"/>
  </si>
  <si>
    <t>６</t>
    <phoneticPr fontId="2"/>
  </si>
  <si>
    <t>JUNE</t>
    <phoneticPr fontId="2"/>
  </si>
  <si>
    <t>ＭＥＭＯ</t>
    <phoneticPr fontId="2"/>
  </si>
  <si>
    <t xml:space="preserve"> ＭＥＭＯ</t>
    <phoneticPr fontId="2"/>
  </si>
  <si>
    <t>TEL</t>
    <phoneticPr fontId="2"/>
  </si>
  <si>
    <t>昭和の日</t>
    <rPh sb="0" eb="2">
      <t>ショウワ</t>
    </rPh>
    <rPh sb="3" eb="4">
      <t>ヒ</t>
    </rPh>
    <phoneticPr fontId="2"/>
  </si>
  <si>
    <t>天皇誕生日</t>
    <rPh sb="0" eb="2">
      <t>テンノウ</t>
    </rPh>
    <rPh sb="2" eb="5">
      <t>タンジョウビ</t>
    </rPh>
    <phoneticPr fontId="195"/>
  </si>
  <si>
    <t>日月火水木金土日</t>
    <phoneticPr fontId="2"/>
  </si>
  <si>
    <r>
      <t>年号を変更すればＯＫの「</t>
    </r>
    <r>
      <rPr>
        <b/>
        <sz val="20"/>
        <color indexed="55"/>
        <rFont val="ＭＳ Ｐゴシック"/>
        <family val="3"/>
        <charset val="128"/>
      </rPr>
      <t>万年カレンダー</t>
    </r>
    <r>
      <rPr>
        <sz val="20"/>
        <color indexed="55"/>
        <rFont val="ＭＳ Ｐゴシック"/>
        <family val="3"/>
        <charset val="128"/>
      </rPr>
      <t>」</t>
    </r>
    <rPh sb="0" eb="2">
      <t>ネンゴウ</t>
    </rPh>
    <rPh sb="3" eb="5">
      <t>ヘンコウ</t>
    </rPh>
    <rPh sb="12" eb="14">
      <t>マンネン</t>
    </rPh>
    <phoneticPr fontId="2"/>
  </si>
  <si>
    <t>パソコン相談ルーム</t>
    <phoneticPr fontId="2"/>
  </si>
  <si>
    <t>パソコン相談ルーム</t>
    <phoneticPr fontId="195"/>
  </si>
  <si>
    <t>パソコン相談ルーム</t>
    <phoneticPr fontId="2"/>
  </si>
  <si>
    <t>http://ito.in.coocan.jp/index.html</t>
    <phoneticPr fontId="2"/>
  </si>
  <si>
    <t>海の日</t>
    <phoneticPr fontId="2"/>
  </si>
  <si>
    <t>山の日</t>
    <rPh sb="0" eb="1">
      <t>ヤマ</t>
    </rPh>
    <phoneticPr fontId="2"/>
  </si>
  <si>
    <t>スポーツの日</t>
    <rPh sb="5" eb="6">
      <t>ヒ</t>
    </rPh>
    <phoneticPr fontId="2"/>
  </si>
  <si>
    <t>天皇誕生日</t>
    <rPh sb="0" eb="2">
      <t>テンノウ</t>
    </rPh>
    <rPh sb="2" eb="5">
      <t>タンジョウビ</t>
    </rPh>
    <phoneticPr fontId="2"/>
  </si>
  <si>
    <t>海の日</t>
    <rPh sb="0" eb="1">
      <t>ウミ</t>
    </rPh>
    <rPh sb="2" eb="3">
      <t>ヒ</t>
    </rPh>
    <phoneticPr fontId="2"/>
  </si>
  <si>
    <t>スポーツ
の日</t>
    <rPh sb="6" eb="7">
      <t>ヒ</t>
    </rPh>
    <phoneticPr fontId="2"/>
  </si>
  <si>
    <t>山の日</t>
    <rPh sb="0" eb="1">
      <t>ヤマ</t>
    </rPh>
    <rPh sb="2" eb="3">
      <t>ヒ</t>
    </rPh>
    <phoneticPr fontId="195"/>
  </si>
  <si>
    <t>パソコン相談ルーム</t>
    <phoneticPr fontId="2"/>
  </si>
  <si>
    <t>http://ito.in.coocan.jp/index.html</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</si>
</sst>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58">
    <font>
      <sz val="11"/>
      <name val="ＭＳ 明朝"/>
      <family val="1"/>
      <charset val="128"/>
    </font>
    <font>
      <sz val="11"/>
      <name val="ＭＳ 明朝"/>
      <family val="1"/>
      <charset val="128"/>
    </font>
    <font>
      <sz val="6"/>
      <name val="ＭＳ Ｐ明朝"/>
      <family val="1"/>
      <charset val="128"/>
    </font>
    <font>
      <sz val="18"/>
      <name val="ＭＳ 明朝"/>
      <family val="1"/>
      <charset val="128"/>
    </font>
    <font>
      <b/>
      <sz val="18"/>
      <name val="ＭＳ 明朝"/>
      <family val="1"/>
      <charset val="128"/>
    </font>
    <font>
      <sz val="11"/>
      <color indexed="10"/>
      <name val="ＭＳ 明朝"/>
      <family val="1"/>
      <charset val="128"/>
    </font>
    <font>
      <sz val="28"/>
      <name val="ＭＳ 明朝"/>
      <family val="1"/>
      <charset val="128"/>
    </font>
    <font>
      <b/>
      <sz val="36"/>
      <name val="ＭＳ 明朝"/>
      <family val="1"/>
      <charset val="128"/>
    </font>
    <font>
      <sz val="22"/>
      <color indexed="10"/>
      <name val="ＭＳ 明朝"/>
      <family val="1"/>
      <charset val="128"/>
    </font>
    <font>
      <sz val="22"/>
      <name val="ＭＳ 明朝"/>
      <family val="1"/>
      <charset val="128"/>
    </font>
    <font>
      <sz val="10"/>
      <name val="ＭＳ 明朝"/>
      <family val="1"/>
      <charset val="128"/>
    </font>
    <font>
      <b/>
      <sz val="28"/>
      <name val="ＭＳ ゴシック"/>
      <family val="3"/>
      <charset val="128"/>
    </font>
    <font>
      <b/>
      <sz val="132"/>
      <name val="ＭＳ ゴシック"/>
      <family val="3"/>
      <charset val="128"/>
    </font>
    <font>
      <b/>
      <sz val="56"/>
      <name val="ＭＳ 明朝"/>
      <family val="1"/>
      <charset val="128"/>
    </font>
    <font>
      <sz val="24"/>
      <color indexed="10"/>
      <name val="ＭＳ 明朝"/>
      <family val="1"/>
      <charset val="128"/>
    </font>
    <font>
      <sz val="24"/>
      <name val="ＭＳ 明朝"/>
      <family val="1"/>
      <charset val="128"/>
    </font>
    <font>
      <sz val="24"/>
      <color indexed="12"/>
      <name val="ＭＳ 明朝"/>
      <family val="1"/>
      <charset val="128"/>
    </font>
    <font>
      <sz val="11"/>
      <color indexed="12"/>
      <name val="ＭＳ 明朝"/>
      <family val="1"/>
      <charset val="128"/>
    </font>
    <font>
      <sz val="16"/>
      <name val="ＭＳ 明朝"/>
      <family val="1"/>
      <charset val="128"/>
    </font>
    <font>
      <b/>
      <sz val="40"/>
      <name val="ＭＳ 明朝"/>
      <family val="1"/>
      <charset val="128"/>
    </font>
    <font>
      <sz val="20"/>
      <color indexed="48"/>
      <name val="ＭＳ ゴシック"/>
      <family val="3"/>
      <charset val="128"/>
    </font>
    <font>
      <b/>
      <sz val="24"/>
      <color indexed="48"/>
      <name val="ＭＳ ゴシック"/>
      <family val="3"/>
      <charset val="128"/>
    </font>
    <font>
      <b/>
      <sz val="22"/>
      <color indexed="48"/>
      <name val="ＭＳ ゴシック"/>
      <family val="3"/>
      <charset val="128"/>
    </font>
    <font>
      <b/>
      <sz val="20"/>
      <color indexed="14"/>
      <name val="ＭＳ ゴシック"/>
      <family val="3"/>
      <charset val="128"/>
    </font>
    <font>
      <b/>
      <sz val="20"/>
      <color indexed="48"/>
      <name val="ＭＳ ゴシック"/>
      <family val="3"/>
      <charset val="128"/>
    </font>
    <font>
      <b/>
      <sz val="20"/>
      <color indexed="12"/>
      <name val="ＭＳ ゴシック"/>
      <family val="3"/>
      <charset val="128"/>
    </font>
    <font>
      <sz val="20"/>
      <name val="ＭＳ 明朝"/>
      <family val="1"/>
      <charset val="128"/>
    </font>
    <font>
      <b/>
      <sz val="20"/>
      <color indexed="14"/>
      <name val="ＭＳ 明朝"/>
      <family val="1"/>
      <charset val="128"/>
    </font>
    <font>
      <b/>
      <sz val="20"/>
      <color indexed="48"/>
      <name val="ＭＳ 明朝"/>
      <family val="1"/>
      <charset val="128"/>
    </font>
    <font>
      <b/>
      <sz val="20"/>
      <color indexed="12"/>
      <name val="ＭＳ 明朝"/>
      <family val="1"/>
      <charset val="128"/>
    </font>
    <font>
      <sz val="20"/>
      <color indexed="12"/>
      <name val="ＭＳ ゴシック"/>
      <family val="3"/>
      <charset val="128"/>
    </font>
    <font>
      <b/>
      <sz val="24"/>
      <color indexed="9"/>
      <name val="ＭＳ ゴシック"/>
      <family val="3"/>
      <charset val="128"/>
    </font>
    <font>
      <b/>
      <sz val="18"/>
      <color indexed="22"/>
      <name val="ＭＳ ゴシック"/>
      <family val="3"/>
      <charset val="128"/>
    </font>
    <font>
      <b/>
      <sz val="112"/>
      <name val="ＭＳ ゴシック"/>
      <family val="3"/>
      <charset val="128"/>
    </font>
    <font>
      <b/>
      <sz val="26"/>
      <name val="ＭＳ ゴシック"/>
      <family val="3"/>
      <charset val="128"/>
    </font>
    <font>
      <b/>
      <sz val="56"/>
      <name val="ＭＳ ゴシック"/>
      <family val="3"/>
      <charset val="128"/>
    </font>
    <font>
      <b/>
      <sz val="30"/>
      <name val="ＭＳ ゴシック"/>
      <family val="3"/>
      <charset val="128"/>
    </font>
    <font>
      <sz val="26"/>
      <name val="ＭＳ ゴシック"/>
      <family val="3"/>
      <charset val="128"/>
    </font>
    <font>
      <sz val="56"/>
      <color indexed="10"/>
      <name val="ＭＳ ゴシック"/>
      <family val="3"/>
      <charset val="128"/>
    </font>
    <font>
      <sz val="10"/>
      <color indexed="10"/>
      <name val="ＭＳ 明朝"/>
      <family val="1"/>
      <charset val="128"/>
    </font>
    <font>
      <b/>
      <sz val="10"/>
      <name val="ＭＳ ゴシック"/>
      <family val="3"/>
      <charset val="128"/>
    </font>
    <font>
      <b/>
      <sz val="10"/>
      <color indexed="10"/>
      <name val="ＭＳ 明朝"/>
      <family val="1"/>
      <charset val="128"/>
    </font>
    <font>
      <b/>
      <sz val="10"/>
      <name val="ＭＳ 明朝"/>
      <family val="1"/>
      <charset val="128"/>
    </font>
    <font>
      <b/>
      <sz val="10"/>
      <color indexed="12"/>
      <name val="ＭＳ 明朝"/>
      <family val="1"/>
      <charset val="128"/>
    </font>
    <font>
      <sz val="9"/>
      <color indexed="10"/>
      <name val="ＭＳ 明朝"/>
      <family val="1"/>
      <charset val="128"/>
    </font>
    <font>
      <sz val="9"/>
      <name val="ＭＳ 明朝"/>
      <family val="1"/>
      <charset val="128"/>
    </font>
    <font>
      <b/>
      <sz val="9"/>
      <color indexed="10"/>
      <name val="ＭＳ 明朝"/>
      <family val="1"/>
      <charset val="128"/>
    </font>
    <font>
      <b/>
      <sz val="9"/>
      <name val="ＭＳ 明朝"/>
      <family val="1"/>
      <charset val="128"/>
    </font>
    <font>
      <b/>
      <sz val="20"/>
      <name val="ＭＳ 明朝"/>
      <family val="1"/>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b/>
      <sz val="24"/>
      <name val="ＭＳ ゴシック"/>
      <family val="3"/>
      <charset val="128"/>
    </font>
    <font>
      <b/>
      <sz val="20"/>
      <name val="ＭＳ ゴシック"/>
      <family val="3"/>
      <charset val="128"/>
    </font>
    <font>
      <b/>
      <sz val="12"/>
      <color indexed="10"/>
      <name val="ＭＳ 明朝"/>
      <family val="1"/>
      <charset val="128"/>
    </font>
    <font>
      <sz val="11"/>
      <color indexed="10"/>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10"/>
      <color indexed="48"/>
      <name val="ＭＳ ゴシック"/>
      <family val="3"/>
      <charset val="128"/>
    </font>
    <font>
      <sz val="11"/>
      <name val="ＭＳ 明朝"/>
      <family val="1"/>
      <charset val="128"/>
    </font>
    <font>
      <sz val="11"/>
      <name val="ＭＳ 明朝"/>
      <family val="1"/>
      <charset val="128"/>
    </font>
    <font>
      <sz val="10"/>
      <color indexed="22"/>
      <name val="ＭＳ 明朝"/>
      <family val="1"/>
      <charset val="128"/>
    </font>
    <font>
      <sz val="10"/>
      <color indexed="23"/>
      <name val="ＭＳ 明朝"/>
      <family val="1"/>
      <charset val="128"/>
    </font>
    <font>
      <b/>
      <sz val="11"/>
      <name val="ＭＳ ゴシック"/>
      <family val="3"/>
      <charset val="128"/>
    </font>
    <font>
      <sz val="9"/>
      <color indexed="10"/>
      <name val="ＭＳ ゴシック"/>
      <family val="3"/>
      <charset val="128"/>
    </font>
    <font>
      <sz val="9"/>
      <name val="ＭＳ ゴシック"/>
      <family val="3"/>
      <charset val="128"/>
    </font>
    <font>
      <b/>
      <sz val="9"/>
      <name val="ＭＳ ゴシック"/>
      <family val="3"/>
      <charset val="128"/>
    </font>
    <font>
      <b/>
      <sz val="18"/>
      <color indexed="9"/>
      <name val="ＭＳ ゴシック"/>
      <family val="3"/>
      <charset val="128"/>
    </font>
    <font>
      <sz val="9"/>
      <color indexed="9"/>
      <name val="ＭＳ ゴシック"/>
      <family val="3"/>
      <charset val="128"/>
    </font>
    <font>
      <sz val="10"/>
      <color indexed="9"/>
      <name val="ＭＳ ゴシック"/>
      <family val="3"/>
      <charset val="128"/>
    </font>
    <font>
      <b/>
      <sz val="10"/>
      <color indexed="9"/>
      <name val="ＭＳ ゴシック"/>
      <family val="3"/>
      <charset val="128"/>
    </font>
    <font>
      <sz val="10"/>
      <color indexed="9"/>
      <name val="ＭＳ 明朝"/>
      <family val="1"/>
      <charset val="128"/>
    </font>
    <font>
      <sz val="16"/>
      <color indexed="12"/>
      <name val="ＭＳ ゴシック"/>
      <family val="3"/>
      <charset val="128"/>
    </font>
    <font>
      <u/>
      <sz val="6.05"/>
      <color indexed="12"/>
      <name val="ＭＳ 明朝"/>
      <family val="1"/>
      <charset val="128"/>
    </font>
    <font>
      <u/>
      <sz val="16"/>
      <color indexed="48"/>
      <name val="ＭＳ 明朝"/>
      <family val="1"/>
      <charset val="128"/>
    </font>
    <font>
      <u/>
      <sz val="16"/>
      <color indexed="48"/>
      <name val="MS UI Gothic"/>
      <family val="3"/>
      <charset val="128"/>
    </font>
    <font>
      <sz val="18"/>
      <color indexed="48"/>
      <name val="ＭＳ ゴシック"/>
      <family val="3"/>
      <charset val="128"/>
    </font>
    <font>
      <b/>
      <sz val="24"/>
      <name val="ＭＳ Ｐゴシック"/>
      <family val="3"/>
      <charset val="128"/>
    </font>
    <font>
      <sz val="16"/>
      <color indexed="21"/>
      <name val="ＭＳ ゴシック"/>
      <family val="3"/>
      <charset val="128"/>
    </font>
    <font>
      <sz val="16"/>
      <color indexed="23"/>
      <name val="ＭＳ ゴシック"/>
      <family val="3"/>
      <charset val="128"/>
    </font>
    <font>
      <sz val="18"/>
      <color indexed="23"/>
      <name val="ＭＳ ゴシック"/>
      <family val="3"/>
      <charset val="128"/>
    </font>
    <font>
      <sz val="18"/>
      <color indexed="21"/>
      <name val="ＭＳ Ｐゴシック"/>
      <family val="3"/>
      <charset val="128"/>
    </font>
    <font>
      <sz val="18"/>
      <color indexed="21"/>
      <name val="ＭＳ ゴシック"/>
      <family val="3"/>
      <charset val="128"/>
    </font>
    <font>
      <sz val="18"/>
      <color indexed="55"/>
      <name val="ＭＳ Ｐゴシック"/>
      <family val="3"/>
      <charset val="128"/>
    </font>
    <font>
      <b/>
      <sz val="18"/>
      <color indexed="55"/>
      <name val="ＭＳ Ｐゴシック"/>
      <family val="3"/>
      <charset val="128"/>
    </font>
    <font>
      <sz val="20"/>
      <color indexed="55"/>
      <name val="ＭＳ Ｐゴシック"/>
      <family val="3"/>
      <charset val="128"/>
    </font>
    <font>
      <sz val="18"/>
      <color indexed="9"/>
      <name val="ＭＳ 明朝"/>
      <family val="1"/>
      <charset val="128"/>
    </font>
    <font>
      <sz val="10"/>
      <color indexed="10"/>
      <name val="ＭＳ ゴシック"/>
      <family val="3"/>
      <charset val="128"/>
    </font>
    <font>
      <b/>
      <sz val="11"/>
      <color indexed="10"/>
      <name val="ＭＳ 明朝"/>
      <family val="1"/>
      <charset val="128"/>
    </font>
    <font>
      <b/>
      <sz val="11"/>
      <name val="ＭＳ 明朝"/>
      <family val="1"/>
      <charset val="128"/>
    </font>
    <font>
      <sz val="8"/>
      <color indexed="10"/>
      <name val="ＭＳ ゴシック"/>
      <family val="3"/>
      <charset val="128"/>
    </font>
    <font>
      <sz val="8"/>
      <name val="ＭＳ ゴシック"/>
      <family val="3"/>
      <charset val="128"/>
    </font>
    <font>
      <sz val="9"/>
      <color indexed="81"/>
      <name val="ＭＳ Ｐゴシック"/>
      <family val="3"/>
      <charset val="128"/>
    </font>
    <font>
      <sz val="8"/>
      <color indexed="55"/>
      <name val="ＭＳ ゴシック"/>
      <family val="3"/>
      <charset val="128"/>
    </font>
    <font>
      <sz val="8"/>
      <name val="ＭＳ 明朝"/>
      <family val="1"/>
      <charset val="128"/>
    </font>
    <font>
      <b/>
      <sz val="14"/>
      <color indexed="10"/>
      <name val="ＭＳ 明朝"/>
      <family val="1"/>
      <charset val="128"/>
    </font>
    <font>
      <b/>
      <sz val="11"/>
      <color indexed="12"/>
      <name val="ＭＳ 明朝"/>
      <family val="1"/>
      <charset val="128"/>
    </font>
    <font>
      <sz val="12"/>
      <name val="ＭＳ ゴシック"/>
      <family val="3"/>
      <charset val="128"/>
    </font>
    <font>
      <b/>
      <sz val="22"/>
      <name val="ＭＳ Ｐ明朝"/>
      <family val="1"/>
      <charset val="128"/>
    </font>
    <font>
      <b/>
      <sz val="16"/>
      <name val="ＭＳ Ｐ明朝"/>
      <family val="1"/>
      <charset val="128"/>
    </font>
    <font>
      <b/>
      <sz val="22"/>
      <name val="Century"/>
      <family val="1"/>
    </font>
    <font>
      <sz val="11"/>
      <name val="ＭＳ Ｐ明朝"/>
      <family val="1"/>
      <charset val="128"/>
    </font>
    <font>
      <b/>
      <sz val="18"/>
      <color indexed="9"/>
      <name val="ＭＳ 明朝"/>
      <family val="1"/>
      <charset val="128"/>
    </font>
    <font>
      <b/>
      <sz val="20"/>
      <color indexed="9"/>
      <name val="ＭＳ ゴシック"/>
      <family val="3"/>
      <charset val="128"/>
    </font>
    <font>
      <sz val="11"/>
      <name val="ＭＳ Ｐゴシック"/>
      <family val="3"/>
      <charset val="128"/>
    </font>
    <font>
      <sz val="10"/>
      <name val="HGｺﾞｼｯｸM"/>
      <family val="3"/>
      <charset val="128"/>
    </font>
    <font>
      <b/>
      <sz val="11"/>
      <color indexed="9"/>
      <name val="ＭＳ ゴシック"/>
      <family val="3"/>
      <charset val="128"/>
    </font>
    <font>
      <sz val="11"/>
      <name val="ＭＳ 明朝"/>
      <family val="1"/>
      <charset val="128"/>
    </font>
    <font>
      <b/>
      <sz val="11"/>
      <color indexed="48"/>
      <name val="ＭＳ ゴシック"/>
      <family val="3"/>
      <charset val="128"/>
    </font>
    <font>
      <sz val="11"/>
      <name val="ＭＳ 明朝"/>
      <family val="1"/>
      <charset val="128"/>
    </font>
    <font>
      <sz val="11"/>
      <color indexed="12"/>
      <name val="ＭＳ ゴシック"/>
      <family val="3"/>
      <charset val="128"/>
    </font>
    <font>
      <b/>
      <sz val="11"/>
      <color indexed="22"/>
      <name val="ＭＳ ゴシック"/>
      <family val="3"/>
      <charset val="128"/>
    </font>
    <font>
      <sz val="11"/>
      <name val="ＭＳ 明朝"/>
      <family val="1"/>
      <charset val="128"/>
    </font>
    <font>
      <sz val="11"/>
      <color indexed="48"/>
      <name val="ＭＳ ゴシック"/>
      <family val="3"/>
      <charset val="128"/>
    </font>
    <font>
      <sz val="11"/>
      <name val="ＭＳ 明朝"/>
      <family val="1"/>
      <charset val="128"/>
    </font>
    <font>
      <b/>
      <sz val="11"/>
      <color indexed="12"/>
      <name val="ＭＳ ゴシック"/>
      <family val="3"/>
      <charset val="128"/>
    </font>
    <font>
      <sz val="11"/>
      <name val="ＭＳ 明朝"/>
      <family val="1"/>
      <charset val="128"/>
    </font>
    <font>
      <b/>
      <sz val="11"/>
      <color indexed="10"/>
      <name val="ＭＳ ゴシック"/>
      <family val="3"/>
      <charset val="128"/>
    </font>
    <font>
      <sz val="9"/>
      <color indexed="48"/>
      <name val="ＭＳ ゴシック"/>
      <family val="3"/>
      <charset val="128"/>
    </font>
    <font>
      <b/>
      <sz val="18"/>
      <name val="Century"/>
      <family val="1"/>
    </font>
    <font>
      <b/>
      <sz val="12"/>
      <name val="Century"/>
      <family val="1"/>
    </font>
    <font>
      <sz val="11"/>
      <color indexed="10"/>
      <name val="ＭＳ Ｐゴシック"/>
      <family val="3"/>
      <charset val="128"/>
    </font>
    <font>
      <sz val="11"/>
      <color indexed="12"/>
      <name val="ＭＳ Ｐゴシック"/>
      <family val="3"/>
      <charset val="128"/>
    </font>
    <font>
      <b/>
      <sz val="12"/>
      <name val="ＭＳ Ｐゴシック"/>
      <family val="3"/>
      <charset val="128"/>
    </font>
    <font>
      <sz val="10"/>
      <name val="ＭＳ Ｐ明朝"/>
      <family val="1"/>
      <charset val="128"/>
    </font>
    <font>
      <sz val="10"/>
      <name val="ＭＳ Ｐゴシック"/>
      <family val="3"/>
      <charset val="128"/>
    </font>
    <font>
      <sz val="10"/>
      <color indexed="10"/>
      <name val="HGｺﾞｼｯｸM"/>
      <family val="3"/>
      <charset val="128"/>
    </font>
    <font>
      <sz val="10"/>
      <color indexed="12"/>
      <name val="HGｺﾞｼｯｸM"/>
      <family val="3"/>
      <charset val="128"/>
    </font>
    <font>
      <sz val="10"/>
      <color indexed="10"/>
      <name val="ＭＳ Ｐゴシック"/>
      <family val="3"/>
      <charset val="128"/>
    </font>
    <font>
      <sz val="10"/>
      <color indexed="12"/>
      <name val="ＭＳ Ｐゴシック"/>
      <family val="3"/>
      <charset val="128"/>
    </font>
    <font>
      <sz val="9"/>
      <color indexed="12"/>
      <name val="ＭＳ ゴシック"/>
      <family val="3"/>
      <charset val="128"/>
    </font>
    <font>
      <u/>
      <sz val="9"/>
      <color indexed="48"/>
      <name val="MS UI Gothic"/>
      <family val="3"/>
      <charset val="128"/>
    </font>
    <font>
      <sz val="9"/>
      <color indexed="55"/>
      <name val="ＭＳ Ｐゴシック"/>
      <family val="3"/>
      <charset val="128"/>
    </font>
    <font>
      <sz val="9"/>
      <color indexed="21"/>
      <name val="ＭＳ Ｐゴシック"/>
      <family val="3"/>
      <charset val="128"/>
    </font>
    <font>
      <sz val="9"/>
      <color indexed="21"/>
      <name val="ＭＳ ゴシック"/>
      <family val="3"/>
      <charset val="128"/>
    </font>
    <font>
      <u/>
      <sz val="10"/>
      <color indexed="12"/>
      <name val="Century"/>
      <family val="1"/>
    </font>
    <font>
      <b/>
      <sz val="14"/>
      <name val="ＭＳ Ｐゴシック"/>
      <family val="3"/>
      <charset val="128"/>
    </font>
    <font>
      <sz val="14"/>
      <name val="ＭＳ Ｐゴシック"/>
      <family val="3"/>
      <charset val="128"/>
    </font>
    <font>
      <b/>
      <sz val="11"/>
      <color indexed="9"/>
      <name val="ＭＳ Ｐゴシック"/>
      <family val="3"/>
      <charset val="128"/>
    </font>
    <font>
      <b/>
      <sz val="16"/>
      <name val="Century"/>
      <family val="1"/>
    </font>
    <font>
      <sz val="9"/>
      <color indexed="55"/>
      <name val="ＭＳ ゴシック"/>
      <family val="3"/>
      <charset val="128"/>
    </font>
    <font>
      <b/>
      <sz val="20.5"/>
      <name val="ＭＳ Ｐ明朝"/>
      <family val="1"/>
      <charset val="128"/>
    </font>
    <font>
      <sz val="44"/>
      <name val="Century"/>
      <family val="1"/>
    </font>
    <font>
      <sz val="20"/>
      <color indexed="81"/>
      <name val="ＭＳ Ｐゴシック"/>
      <family val="3"/>
      <charset val="128"/>
    </font>
    <font>
      <u/>
      <sz val="11"/>
      <color indexed="12"/>
      <name val="Century"/>
      <family val="1"/>
    </font>
    <font>
      <b/>
      <sz val="10"/>
      <color indexed="12"/>
      <name val="ＭＳ Ｐゴシック"/>
      <family val="3"/>
      <charset val="128"/>
    </font>
    <font>
      <sz val="6"/>
      <color indexed="9"/>
      <name val="ＭＳ ゴシック"/>
      <family val="3"/>
      <charset val="128"/>
    </font>
    <font>
      <b/>
      <sz val="56"/>
      <name val="Century"/>
      <family val="1"/>
    </font>
    <font>
      <b/>
      <sz val="48"/>
      <name val="Century"/>
      <family val="1"/>
    </font>
    <font>
      <b/>
      <sz val="64"/>
      <name val="Century"/>
      <family val="1"/>
    </font>
    <font>
      <u/>
      <sz val="20"/>
      <color indexed="48"/>
      <name val="Century"/>
      <family val="1"/>
    </font>
    <font>
      <sz val="48"/>
      <name val="Century"/>
      <family val="1"/>
    </font>
    <font>
      <b/>
      <sz val="30"/>
      <name val="ＭＳ Ｐゴシック"/>
      <family val="3"/>
      <charset val="128"/>
    </font>
    <font>
      <b/>
      <sz val="36"/>
      <name val="ＭＳ Ｐゴシック"/>
      <family val="3"/>
      <charset val="128"/>
    </font>
    <font>
      <sz val="20"/>
      <name val="Century"/>
      <family val="1"/>
    </font>
    <font>
      <sz val="20"/>
      <color indexed="10"/>
      <name val="Century"/>
      <family val="1"/>
    </font>
    <font>
      <sz val="20"/>
      <color indexed="12"/>
      <name val="Century"/>
      <family val="1"/>
    </font>
    <font>
      <sz val="22"/>
      <name val="ＭＳ Ｐ明朝"/>
      <family val="1"/>
      <charset val="128"/>
    </font>
    <font>
      <sz val="22"/>
      <color indexed="10"/>
      <name val="ＭＳ Ｐ明朝"/>
      <family val="1"/>
      <charset val="128"/>
    </font>
    <font>
      <sz val="22"/>
      <color indexed="22"/>
      <name val="ＭＳ Ｐ明朝"/>
      <family val="1"/>
      <charset val="128"/>
    </font>
    <font>
      <sz val="11"/>
      <color indexed="48"/>
      <name val="ＭＳ Ｐゴシック"/>
      <family val="3"/>
      <charset val="128"/>
    </font>
    <font>
      <b/>
      <sz val="28"/>
      <name val="ＭＳ 明朝"/>
      <family val="1"/>
      <charset val="128"/>
    </font>
    <font>
      <b/>
      <sz val="40"/>
      <name val="Century Gothic"/>
      <family val="2"/>
    </font>
    <font>
      <b/>
      <sz val="40"/>
      <color indexed="10"/>
      <name val="Century Gothic"/>
      <family val="2"/>
    </font>
    <font>
      <b/>
      <sz val="40"/>
      <color indexed="12"/>
      <name val="Century Gothic"/>
      <family val="2"/>
    </font>
    <font>
      <b/>
      <sz val="132"/>
      <name val="Century Gothic"/>
      <family val="2"/>
    </font>
    <font>
      <b/>
      <sz val="26"/>
      <name val="Century Gothic"/>
      <family val="2"/>
    </font>
    <font>
      <b/>
      <sz val="26"/>
      <color indexed="12"/>
      <name val="Century Gothic"/>
      <family val="2"/>
    </font>
    <font>
      <b/>
      <sz val="26"/>
      <color indexed="10"/>
      <name val="Century Gothic"/>
      <family val="2"/>
    </font>
    <font>
      <sz val="24"/>
      <color indexed="10"/>
      <name val="Century Gothic"/>
      <family val="2"/>
    </font>
    <font>
      <sz val="10"/>
      <name val="Century Gothic"/>
      <family val="2"/>
    </font>
    <font>
      <b/>
      <sz val="10"/>
      <color indexed="10"/>
      <name val="Century Gothic"/>
      <family val="2"/>
    </font>
    <font>
      <b/>
      <sz val="10"/>
      <name val="Century Gothic"/>
      <family val="2"/>
    </font>
    <font>
      <b/>
      <sz val="10"/>
      <color indexed="12"/>
      <name val="Century Gothic"/>
      <family val="2"/>
    </font>
    <font>
      <b/>
      <sz val="12"/>
      <name val="Century Gothic"/>
      <family val="2"/>
    </font>
    <font>
      <b/>
      <sz val="12"/>
      <color indexed="10"/>
      <name val="Century Gothic"/>
      <family val="2"/>
    </font>
    <font>
      <b/>
      <sz val="11"/>
      <name val="Century Gothic"/>
      <family val="2"/>
    </font>
    <font>
      <b/>
      <sz val="72"/>
      <color indexed="10"/>
      <name val="Century Gothic"/>
      <family val="2"/>
    </font>
    <font>
      <b/>
      <sz val="72"/>
      <name val="Century Gothic"/>
      <family val="2"/>
    </font>
    <font>
      <b/>
      <sz val="72"/>
      <color indexed="12"/>
      <name val="Century Gothic"/>
      <family val="2"/>
    </font>
    <font>
      <sz val="48"/>
      <name val="ＭＳ 明朝"/>
      <family val="1"/>
      <charset val="128"/>
    </font>
    <font>
      <b/>
      <sz val="36"/>
      <name val="ＭＳ ゴシック"/>
      <family val="3"/>
      <charset val="128"/>
    </font>
    <font>
      <b/>
      <sz val="72"/>
      <name val="ＭＳ 明朝"/>
      <family val="1"/>
      <charset val="128"/>
    </font>
    <font>
      <sz val="22"/>
      <color indexed="12"/>
      <name val="ＭＳ 明朝"/>
      <family val="1"/>
      <charset val="128"/>
    </font>
    <font>
      <b/>
      <sz val="22"/>
      <color indexed="10"/>
      <name val="ＭＳ 明朝"/>
      <family val="1"/>
      <charset val="128"/>
    </font>
    <font>
      <b/>
      <sz val="22"/>
      <name val="ＭＳ 明朝"/>
      <family val="1"/>
      <charset val="128"/>
    </font>
    <font>
      <b/>
      <sz val="22"/>
      <color indexed="12"/>
      <name val="ＭＳ 明朝"/>
      <family val="1"/>
      <charset val="128"/>
    </font>
    <font>
      <b/>
      <sz val="48"/>
      <color indexed="10"/>
      <name val="HG丸ｺﾞｼｯｸM-PRO"/>
      <family val="3"/>
      <charset val="128"/>
    </font>
    <font>
      <b/>
      <sz val="48"/>
      <name val="HG丸ｺﾞｼｯｸM-PRO"/>
      <family val="3"/>
      <charset val="128"/>
    </font>
    <font>
      <b/>
      <sz val="48"/>
      <color indexed="12"/>
      <name val="HG丸ｺﾞｼｯｸM-PRO"/>
      <family val="3"/>
      <charset val="128"/>
    </font>
    <font>
      <sz val="48"/>
      <color indexed="10"/>
      <name val="HG丸ｺﾞｼｯｸM-PRO"/>
      <family val="3"/>
      <charset val="128"/>
    </font>
    <font>
      <sz val="48"/>
      <name val="HG丸ｺﾞｼｯｸM-PRO"/>
      <family val="3"/>
      <charset val="128"/>
    </font>
    <font>
      <sz val="48"/>
      <color indexed="12"/>
      <name val="HG丸ｺﾞｼｯｸM-PRO"/>
      <family val="3"/>
      <charset val="128"/>
    </font>
    <font>
      <sz val="6"/>
      <name val="ＭＳ 明朝"/>
      <family val="1"/>
      <charset val="128"/>
    </font>
    <font>
      <b/>
      <sz val="11.5"/>
      <name val="Century Gothic"/>
      <family val="2"/>
    </font>
    <font>
      <sz val="11.5"/>
      <name val="ＭＳ ゴシック"/>
      <family val="3"/>
      <charset val="128"/>
    </font>
    <font>
      <b/>
      <sz val="22"/>
      <color indexed="23"/>
      <name val="ＭＳ Ｐゴシック"/>
      <family val="3"/>
      <charset val="128"/>
    </font>
    <font>
      <sz val="11"/>
      <name val="Century Gothic"/>
      <family val="2"/>
    </font>
    <font>
      <sz val="18"/>
      <name val="ＭＳ Ｐゴシック"/>
      <family val="3"/>
      <charset val="128"/>
    </font>
    <font>
      <sz val="18"/>
      <name val="ＭＳ ゴシック"/>
      <family val="3"/>
      <charset val="128"/>
    </font>
    <font>
      <sz val="18"/>
      <color indexed="22"/>
      <name val="ＭＳ ゴシック"/>
      <family val="3"/>
      <charset val="128"/>
    </font>
    <font>
      <sz val="18"/>
      <color indexed="10"/>
      <name val="ＭＳ 明朝"/>
      <family val="1"/>
      <charset val="128"/>
    </font>
    <font>
      <b/>
      <sz val="20"/>
      <color indexed="55"/>
      <name val="ＭＳ Ｐゴシック"/>
      <family val="3"/>
      <charset val="128"/>
    </font>
    <font>
      <b/>
      <sz val="10"/>
      <name val="ＭＳ Ｐゴシック"/>
      <family val="3"/>
      <charset val="128"/>
    </font>
    <font>
      <sz val="11"/>
      <color rgb="FFFF0000"/>
      <name val="ＭＳ ゴシック"/>
      <family val="3"/>
      <charset val="128"/>
    </font>
    <font>
      <b/>
      <sz val="12"/>
      <color rgb="FFFF0000"/>
      <name val="Century Gothic"/>
      <family val="2"/>
    </font>
    <font>
      <b/>
      <sz val="11"/>
      <color theme="0"/>
      <name val="ＭＳ ゴシック"/>
      <family val="3"/>
      <charset val="128"/>
    </font>
    <font>
      <b/>
      <sz val="12"/>
      <color rgb="FFFFFFFF"/>
      <name val="ＭＳ ゴシック"/>
      <family val="3"/>
      <charset val="128"/>
    </font>
    <font>
      <sz val="7"/>
      <color rgb="FFFF0000"/>
      <name val="ＭＳ ゴシック"/>
      <family val="3"/>
      <charset val="128"/>
    </font>
    <font>
      <b/>
      <sz val="18"/>
      <color theme="0"/>
      <name val="ＭＳ 明朝"/>
      <family val="1"/>
      <charset val="128"/>
    </font>
    <font>
      <b/>
      <sz val="10"/>
      <color rgb="FF0000FF"/>
      <name val="Century Gothic"/>
      <family val="2"/>
    </font>
    <font>
      <b/>
      <sz val="10"/>
      <color rgb="FFFF0000"/>
      <name val="Century Gothic"/>
      <family val="2"/>
    </font>
    <font>
      <b/>
      <sz val="10"/>
      <color theme="0"/>
      <name val="ＭＳ Ｐゴシック"/>
      <family val="3"/>
      <charset val="128"/>
    </font>
    <font>
      <b/>
      <sz val="11.5"/>
      <color rgb="FFFF0000"/>
      <name val="Century Gothic"/>
      <family val="2"/>
    </font>
    <font>
      <b/>
      <sz val="11"/>
      <color theme="0"/>
      <name val="ＭＳ Ｐゴシック"/>
      <family val="3"/>
      <charset val="128"/>
    </font>
    <font>
      <sz val="10"/>
      <color theme="0" tint="-0.249977111117893"/>
      <name val="ＭＳ 明朝"/>
      <family val="1"/>
      <charset val="128"/>
    </font>
    <font>
      <sz val="22"/>
      <color theme="0" tint="-0.249977111117893"/>
      <name val="ＭＳ 明朝"/>
      <family val="1"/>
      <charset val="128"/>
    </font>
    <font>
      <b/>
      <sz val="26"/>
      <color rgb="FF0000FF"/>
      <name val="Century Gothic"/>
      <family val="2"/>
    </font>
    <font>
      <b/>
      <sz val="26"/>
      <color rgb="FFFF0000"/>
      <name val="Century Gothic"/>
      <family val="2"/>
    </font>
    <font>
      <b/>
      <sz val="11"/>
      <color rgb="FF0000FF"/>
      <name val="ＭＳ 明朝"/>
      <family val="1"/>
      <charset val="128"/>
    </font>
    <font>
      <sz val="10"/>
      <color theme="0" tint="-0.34998626667073579"/>
      <name val="ＭＳ Ｐゴシック"/>
      <family val="3"/>
      <charset val="128"/>
    </font>
    <font>
      <sz val="10"/>
      <color theme="0" tint="-0.249977111117893"/>
      <name val="ＭＳ Ｐゴシック"/>
      <family val="3"/>
      <charset val="128"/>
    </font>
    <font>
      <sz val="18"/>
      <color theme="0" tint="-0.249977111117893"/>
      <name val="ＭＳ Ｐゴシック"/>
      <family val="3"/>
      <charset val="128"/>
    </font>
    <font>
      <b/>
      <sz val="40"/>
      <color rgb="FF0000FF"/>
      <name val="Century Gothic"/>
      <family val="2"/>
    </font>
    <font>
      <b/>
      <sz val="48"/>
      <color rgb="FF0000FF"/>
      <name val="Century Gothic"/>
      <family val="2"/>
    </font>
    <font>
      <b/>
      <sz val="10"/>
      <color rgb="FF00823B"/>
      <name val="Century Gothic"/>
      <family val="2"/>
    </font>
    <font>
      <b/>
      <sz val="72"/>
      <color rgb="FF0000FF"/>
      <name val="Century Gothic"/>
      <family val="2"/>
    </font>
    <font>
      <sz val="9"/>
      <color rgb="FFFF0000"/>
      <name val="ＭＳ ゴシック"/>
      <family val="3"/>
      <charset val="128"/>
    </font>
    <font>
      <sz val="10"/>
      <color rgb="FF00823B"/>
      <name val="ＭＳ Ｐゴシック"/>
      <family val="3"/>
      <charset val="128"/>
    </font>
    <font>
      <sz val="10"/>
      <color theme="0"/>
      <name val="ＭＳ ゴシック"/>
      <family val="3"/>
      <charset val="128"/>
    </font>
    <font>
      <sz val="8"/>
      <color rgb="FFFF0000"/>
      <name val="ＭＳ ゴシック"/>
      <family val="3"/>
      <charset val="128"/>
    </font>
    <font>
      <sz val="11"/>
      <color rgb="FF00823B"/>
      <name val="ＭＳ 明朝"/>
      <family val="1"/>
      <charset val="128"/>
    </font>
    <font>
      <sz val="11"/>
      <color rgb="FF0070C0"/>
      <name val="ＭＳ Ｐゴシック"/>
      <family val="3"/>
      <charset val="128"/>
    </font>
    <font>
      <sz val="10"/>
      <color rgb="FF00B050"/>
      <name val="ＭＳ Ｐゴシック"/>
      <family val="3"/>
      <charset val="128"/>
    </font>
    <font>
      <b/>
      <sz val="10"/>
      <color rgb="FF00B050"/>
      <name val="Century Gothic"/>
      <family val="2"/>
    </font>
    <font>
      <sz val="28"/>
      <color rgb="FFFF0000"/>
      <name val="ＭＳ 明朝"/>
      <family val="1"/>
      <charset val="128"/>
    </font>
    <font>
      <sz val="28"/>
      <color indexed="10"/>
      <name val="Century"/>
      <family val="1"/>
    </font>
    <font>
      <sz val="28"/>
      <name val="Century"/>
      <family val="1"/>
    </font>
    <font>
      <sz val="28"/>
      <color indexed="12"/>
      <name val="Century"/>
      <family val="1"/>
    </font>
    <font>
      <b/>
      <sz val="36"/>
      <color indexed="10"/>
      <name val="Century Gothic"/>
      <family val="2"/>
    </font>
    <font>
      <b/>
      <sz val="36"/>
      <name val="Century Gothic"/>
      <family val="2"/>
    </font>
    <font>
      <b/>
      <sz val="36"/>
      <color indexed="12"/>
      <name val="Century Gothic"/>
      <family val="2"/>
    </font>
    <font>
      <sz val="36"/>
      <name val="ＭＳ ゴシック"/>
      <family val="3"/>
      <charset val="128"/>
    </font>
    <font>
      <b/>
      <sz val="36"/>
      <color rgb="FF0000FF"/>
      <name val="Century Gothic"/>
      <family val="2"/>
    </font>
    <font>
      <b/>
      <sz val="72"/>
      <color rgb="FFFF0000"/>
      <name val="Century Gothic"/>
      <family val="2"/>
    </font>
    <font>
      <b/>
      <sz val="72"/>
      <color theme="7" tint="-0.249977111117893"/>
      <name val="Century Gothic"/>
      <family val="2"/>
    </font>
    <font>
      <sz val="36"/>
      <name val="ＭＳ 明朝"/>
      <family val="1"/>
      <charset val="128"/>
    </font>
    <font>
      <b/>
      <sz val="11"/>
      <color rgb="FFFF0000"/>
      <name val="ＭＳ 明朝"/>
      <family val="1"/>
      <charset val="128"/>
    </font>
    <font>
      <sz val="9"/>
      <color rgb="FFFF0000"/>
      <name val="ＭＳ Ｐゴシック"/>
      <family val="3"/>
      <charset val="128"/>
    </font>
    <font>
      <b/>
      <sz val="14"/>
      <color rgb="FFFF0000"/>
      <name val="ＭＳ 明朝"/>
      <family val="1"/>
      <charset val="128"/>
    </font>
    <font>
      <b/>
      <sz val="12"/>
      <color rgb="FFFF0000"/>
      <name val="ＭＳ 明朝"/>
      <family val="1"/>
      <charset val="128"/>
    </font>
    <font>
      <sz val="28"/>
      <color theme="1" tint="0.499984740745262"/>
      <name val="ＭＳ 明朝"/>
      <family val="1"/>
      <charset val="128"/>
    </font>
    <font>
      <sz val="8"/>
      <color theme="1" tint="0.499984740745262"/>
      <name val="ＭＳ ゴシック"/>
      <family val="3"/>
      <charset val="128"/>
    </font>
    <font>
      <b/>
      <sz val="12"/>
      <color theme="1" tint="0.499984740745262"/>
      <name val="Century Gothic"/>
      <family val="2"/>
    </font>
    <font>
      <sz val="11"/>
      <color theme="1" tint="0.499984740745262"/>
      <name val="ＭＳ ゴシック"/>
      <family val="3"/>
      <charset val="128"/>
    </font>
    <font>
      <b/>
      <sz val="10"/>
      <color theme="1" tint="0.499984740745262"/>
      <name val="Century Gothic"/>
      <family val="2"/>
    </font>
  </fonts>
  <fills count="2">
    <fill>
      <patternFill patternType="none"/>
    </fill>
    <fill>
      <patternFill patternType="gray125"/>
    </fill>
  </fills>
  <borders count="33">
    <border>
      <left/>
      <right/>
      <top/>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10"/>
      </top>
      <bottom/>
      <diagonal/>
    </border>
    <border>
      <left/>
      <right style="hair">
        <color indexed="12"/>
      </right>
      <top/>
      <bottom/>
      <diagonal/>
    </border>
    <border>
      <left/>
      <right style="hair">
        <color indexed="12"/>
      </right>
      <top style="hair">
        <color indexed="10"/>
      </top>
      <bottom/>
      <diagonal/>
    </border>
    <border>
      <left/>
      <right style="hair">
        <color indexed="48"/>
      </right>
      <top/>
      <bottom/>
      <diagonal/>
    </border>
    <border>
      <left/>
      <right style="hair">
        <color indexed="48"/>
      </right>
      <top style="hair">
        <color indexed="10"/>
      </top>
      <bottom/>
      <diagonal/>
    </border>
    <border>
      <left/>
      <right style="hair">
        <color indexed="48"/>
      </right>
      <top/>
      <bottom style="hair">
        <color indexed="10"/>
      </bottom>
      <diagonal/>
    </border>
    <border>
      <left style="hair">
        <color indexed="48"/>
      </left>
      <right/>
      <top/>
      <bottom style="hair">
        <color indexed="10"/>
      </bottom>
      <diagonal/>
    </border>
    <border>
      <left style="hair">
        <color indexed="48"/>
      </left>
      <right/>
      <top style="hair">
        <color indexed="10"/>
      </top>
      <bottom/>
      <diagonal/>
    </border>
    <border>
      <left/>
      <right/>
      <top/>
      <bottom style="hair">
        <color indexed="10"/>
      </bottom>
      <diagonal/>
    </border>
    <border>
      <left/>
      <right/>
      <top/>
      <bottom style="hair">
        <color indexed="63"/>
      </bottom>
      <diagonal/>
    </border>
    <border>
      <left style="hair">
        <color indexed="63"/>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hair">
        <color theme="0" tint="-0.499984740745262"/>
      </top>
      <bottom/>
      <diagonal/>
    </border>
    <border>
      <left/>
      <right/>
      <top/>
      <bottom style="hair">
        <color theme="6"/>
      </bottom>
      <diagonal/>
    </border>
    <border>
      <left style="hair">
        <color theme="6"/>
      </left>
      <right/>
      <top style="hair">
        <color theme="6"/>
      </top>
      <bottom/>
      <diagonal/>
    </border>
    <border>
      <left/>
      <right style="hair">
        <color theme="6"/>
      </right>
      <top style="hair">
        <color theme="6"/>
      </top>
      <bottom/>
      <diagonal/>
    </border>
    <border>
      <left style="hair">
        <color theme="6"/>
      </left>
      <right/>
      <top/>
      <bottom style="hair">
        <color theme="6"/>
      </bottom>
      <diagonal/>
    </border>
    <border>
      <left/>
      <right style="hair">
        <color theme="6"/>
      </right>
      <top/>
      <bottom style="hair">
        <color theme="6"/>
      </bottom>
      <diagonal/>
    </border>
    <border>
      <left/>
      <right style="hair">
        <color theme="6"/>
      </right>
      <top/>
      <bottom/>
      <diagonal/>
    </border>
    <border>
      <left/>
      <right style="hair">
        <color auto="1"/>
      </right>
      <top/>
      <bottom/>
      <diagonal/>
    </border>
  </borders>
  <cellStyleXfs count="4">
    <xf numFmtId="0" fontId="0" fillId="0" borderId="0"/>
    <xf numFmtId="0" fontId="75" fillId="0" borderId="0" applyNumberFormat="0" applyFill="0" applyBorder="0" applyAlignment="0" applyProtection="0">
      <alignment vertical="top"/>
      <protection locked="0"/>
    </xf>
    <xf numFmtId="38" fontId="1" fillId="0" borderId="0" applyFont="0" applyFill="0" applyBorder="0" applyAlignment="0" applyProtection="0"/>
    <xf numFmtId="38" fontId="61" fillId="0" borderId="0" applyFont="0" applyFill="0" applyBorder="0" applyAlignment="0" applyProtection="0"/>
  </cellStyleXfs>
  <cellXfs count="789">
    <xf numFmtId="0" fontId="0" fillId="0" borderId="0" xfId="0"/>
    <xf numFmtId="0" fontId="3" fillId="0" borderId="0" xfId="0" applyFont="1"/>
    <xf numFmtId="0" fontId="5" fillId="0" borderId="0" xfId="0" applyFont="1"/>
    <xf numFmtId="0" fontId="0" fillId="0" borderId="0" xfId="0" applyAlignment="1">
      <alignment horizontal="right" vertical="center"/>
    </xf>
    <xf numFmtId="0" fontId="8" fillId="0" borderId="0" xfId="0" applyFont="1"/>
    <xf numFmtId="0" fontId="9" fillId="0" borderId="0" xfId="0" applyFont="1"/>
    <xf numFmtId="0" fontId="10" fillId="0" borderId="0" xfId="0" applyFont="1"/>
    <xf numFmtId="0" fontId="12" fillId="0" borderId="0" xfId="0" applyFont="1" applyAlignment="1">
      <alignment horizontal="center"/>
    </xf>
    <xf numFmtId="0" fontId="14" fillId="0" borderId="0" xfId="0" applyFont="1"/>
    <xf numFmtId="0" fontId="15" fillId="0" borderId="0" xfId="0" applyFont="1"/>
    <xf numFmtId="0" fontId="16" fillId="0" borderId="0" xfId="0" applyFont="1"/>
    <xf numFmtId="0" fontId="17" fillId="0" borderId="0" xfId="0" applyFont="1"/>
    <xf numFmtId="0" fontId="0" fillId="0" borderId="0" xfId="0" applyProtection="1">
      <protection locked="0"/>
    </xf>
    <xf numFmtId="0" fontId="20"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176" fontId="30" fillId="0" borderId="0" xfId="0" applyNumberFormat="1" applyFont="1" applyAlignment="1">
      <alignment horizontal="center"/>
    </xf>
    <xf numFmtId="0" fontId="11" fillId="0" borderId="0" xfId="0" applyFont="1" applyAlignment="1">
      <alignment horizontal="left"/>
    </xf>
    <xf numFmtId="49" fontId="21" fillId="0" borderId="0" xfId="0" applyNumberFormat="1" applyFont="1" applyAlignment="1">
      <alignment horizontal="right"/>
    </xf>
    <xf numFmtId="0" fontId="21" fillId="0" borderId="0" xfId="0" applyNumberFormat="1" applyFont="1" applyAlignment="1">
      <alignment horizontal="right"/>
    </xf>
    <xf numFmtId="0" fontId="34" fillId="0" borderId="0" xfId="0" applyFont="1" applyAlignment="1">
      <alignment horizontal="left" vertical="center"/>
    </xf>
    <xf numFmtId="49" fontId="35" fillId="0" borderId="0" xfId="0" applyNumberFormat="1" applyFont="1" applyFill="1" applyAlignment="1" applyProtection="1">
      <alignment horizontal="center" vertical="center" justifyLastLine="1"/>
      <protection locked="0"/>
    </xf>
    <xf numFmtId="0" fontId="37" fillId="0" borderId="0" xfId="0" applyFont="1"/>
    <xf numFmtId="49" fontId="37" fillId="0" borderId="0" xfId="0" applyNumberFormat="1" applyFont="1"/>
    <xf numFmtId="176" fontId="32" fillId="0" borderId="0" xfId="0" applyNumberFormat="1" applyFont="1" applyAlignment="1" applyProtection="1">
      <alignment horizontal="center" vertical="center"/>
    </xf>
    <xf numFmtId="0" fontId="0" fillId="0" borderId="0" xfId="0" applyProtection="1"/>
    <xf numFmtId="49" fontId="35" fillId="0" borderId="0" xfId="0" applyNumberFormat="1" applyFont="1" applyFill="1" applyAlignment="1" applyProtection="1">
      <alignment horizontal="center" vertical="center" justifyLastLine="1"/>
    </xf>
    <xf numFmtId="0" fontId="13" fillId="0" borderId="0" xfId="0" applyFont="1" applyAlignment="1" applyProtection="1">
      <alignment vertical="center"/>
    </xf>
    <xf numFmtId="176" fontId="31" fillId="0" borderId="0" xfId="0" applyNumberFormat="1" applyFont="1" applyAlignment="1" applyProtection="1">
      <alignment horizontal="center" vertical="center"/>
    </xf>
    <xf numFmtId="0" fontId="38" fillId="0" borderId="0" xfId="0" applyNumberFormat="1" applyFont="1" applyAlignment="1">
      <alignment horizontal="right" vertical="center" justifyLastLine="1"/>
    </xf>
    <xf numFmtId="0" fontId="39" fillId="0" borderId="0" xfId="0" applyFont="1"/>
    <xf numFmtId="0" fontId="40" fillId="0" borderId="0" xfId="0" applyFont="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44" fillId="0" borderId="0" xfId="0" applyFont="1"/>
    <xf numFmtId="0" fontId="45" fillId="0" borderId="0" xfId="0" applyFont="1"/>
    <xf numFmtId="0" fontId="47" fillId="0" borderId="0" xfId="0" applyFont="1" applyAlignment="1">
      <alignment horizontal="center" vertical="center"/>
    </xf>
    <xf numFmtId="0" fontId="46" fillId="0" borderId="0" xfId="0" applyFont="1" applyAlignment="1">
      <alignment horizontal="center" vertical="center"/>
    </xf>
    <xf numFmtId="0" fontId="52" fillId="0" borderId="0" xfId="0" applyFont="1"/>
    <xf numFmtId="0" fontId="54" fillId="0" borderId="0" xfId="0" applyFont="1" applyAlignment="1">
      <alignment horizontal="center"/>
    </xf>
    <xf numFmtId="0" fontId="53" fillId="0" borderId="0" xfId="0" applyFont="1" applyAlignment="1">
      <alignment horizontal="center"/>
    </xf>
    <xf numFmtId="0" fontId="54" fillId="0" borderId="0" xfId="0" applyFont="1" applyAlignment="1">
      <alignment horizontal="left" vertical="center"/>
    </xf>
    <xf numFmtId="0" fontId="52" fillId="0" borderId="0" xfId="0" applyFont="1" applyAlignment="1">
      <alignment horizontal="right" vertical="center"/>
    </xf>
    <xf numFmtId="0" fontId="52" fillId="0" borderId="0" xfId="0" applyFont="1" applyBorder="1" applyAlignment="1" applyProtection="1">
      <alignment horizontal="left" vertical="center"/>
      <protection locked="0"/>
    </xf>
    <xf numFmtId="0" fontId="53" fillId="0" borderId="0" xfId="0" applyFont="1" applyAlignment="1">
      <alignment horizontal="center" vertical="center"/>
    </xf>
    <xf numFmtId="0" fontId="54" fillId="0" borderId="0" xfId="0" applyFont="1" applyAlignment="1">
      <alignment horizontal="center" vertical="center"/>
    </xf>
    <xf numFmtId="0" fontId="51" fillId="0" borderId="2" xfId="0" applyFont="1" applyBorder="1" applyAlignment="1">
      <alignment horizontal="center" vertical="center"/>
    </xf>
    <xf numFmtId="0" fontId="52" fillId="0" borderId="0" xfId="0" applyFont="1" applyBorder="1" applyAlignment="1" applyProtection="1">
      <alignment horizontal="center" vertical="center"/>
      <protection locked="0"/>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0" fillId="0" borderId="0" xfId="0" applyFont="1" applyAlignment="1">
      <alignment horizontal="left" vertical="center"/>
    </xf>
    <xf numFmtId="49" fontId="56" fillId="0" borderId="0" xfId="0" applyNumberFormat="1" applyFont="1" applyBorder="1" applyAlignment="1">
      <alignment horizontal="left" vertical="center"/>
    </xf>
    <xf numFmtId="49" fontId="52" fillId="0" borderId="0" xfId="0" applyNumberFormat="1" applyFont="1" applyBorder="1" applyAlignment="1" applyProtection="1">
      <alignment horizontal="left" vertical="center"/>
      <protection locked="0"/>
    </xf>
    <xf numFmtId="0" fontId="51" fillId="0" borderId="0" xfId="0" applyFont="1" applyBorder="1" applyAlignment="1">
      <alignment horizontal="left" vertical="center"/>
    </xf>
    <xf numFmtId="0" fontId="51" fillId="0" borderId="5" xfId="0" applyFont="1" applyBorder="1" applyAlignment="1">
      <alignment horizontal="center" vertical="center"/>
    </xf>
    <xf numFmtId="0" fontId="52" fillId="0" borderId="0" xfId="0" applyFont="1" applyBorder="1"/>
    <xf numFmtId="0" fontId="58" fillId="0" borderId="6" xfId="0" applyFont="1" applyBorder="1" applyAlignment="1">
      <alignment horizontal="center" vertical="center"/>
    </xf>
    <xf numFmtId="0" fontId="50" fillId="0" borderId="5" xfId="0" applyFont="1" applyBorder="1" applyAlignment="1">
      <alignment horizontal="left" vertical="center"/>
    </xf>
    <xf numFmtId="0" fontId="54" fillId="0" borderId="5" xfId="0" applyFont="1" applyBorder="1" applyAlignment="1">
      <alignment horizontal="center"/>
    </xf>
    <xf numFmtId="0" fontId="51" fillId="0" borderId="5" xfId="0" applyFont="1" applyBorder="1" applyAlignment="1">
      <alignment horizontal="left" vertical="center"/>
    </xf>
    <xf numFmtId="0" fontId="50" fillId="0" borderId="0" xfId="0" applyFont="1" applyBorder="1" applyAlignment="1">
      <alignment horizontal="left" vertical="center"/>
    </xf>
    <xf numFmtId="0" fontId="57" fillId="0" borderId="0" xfId="0" applyFont="1" applyAlignment="1">
      <alignment horizontal="center" vertical="center"/>
    </xf>
    <xf numFmtId="0" fontId="59" fillId="0" borderId="0" xfId="0" applyFont="1" applyAlignment="1">
      <alignment horizontal="center" vertical="center"/>
    </xf>
    <xf numFmtId="0" fontId="60" fillId="0" borderId="0" xfId="0" applyFont="1" applyAlignment="1">
      <alignment horizontal="center" vertical="center"/>
    </xf>
    <xf numFmtId="0" fontId="61" fillId="0" borderId="0" xfId="0" applyFont="1"/>
    <xf numFmtId="0" fontId="62" fillId="0" borderId="0" xfId="0" applyFont="1"/>
    <xf numFmtId="0" fontId="51"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51" fillId="0" borderId="7" xfId="0" applyFont="1" applyBorder="1" applyAlignment="1" applyProtection="1">
      <alignment horizontal="left" vertical="center"/>
      <protection locked="0"/>
    </xf>
    <xf numFmtId="0" fontId="55" fillId="0" borderId="2" xfId="0" applyFont="1" applyBorder="1" applyAlignment="1">
      <alignment horizontal="center" vertical="center"/>
    </xf>
    <xf numFmtId="0" fontId="51" fillId="0" borderId="8" xfId="0" applyFont="1" applyBorder="1" applyAlignment="1" applyProtection="1">
      <alignment horizontal="left" vertical="center"/>
      <protection locked="0"/>
    </xf>
    <xf numFmtId="0" fontId="59" fillId="0" borderId="0" xfId="0" applyFont="1"/>
    <xf numFmtId="176" fontId="69" fillId="0" borderId="0" xfId="0" applyNumberFormat="1" applyFont="1" applyAlignment="1">
      <alignment horizontal="center" vertical="center"/>
    </xf>
    <xf numFmtId="177" fontId="69" fillId="0" borderId="0" xfId="0" applyNumberFormat="1" applyFont="1" applyFill="1" applyAlignment="1" applyProtection="1">
      <alignment horizontal="center" vertical="center" justifyLastLine="1"/>
    </xf>
    <xf numFmtId="0" fontId="72" fillId="0" borderId="0" xfId="0" applyNumberFormat="1" applyFont="1" applyAlignment="1">
      <alignment horizontal="center" vertical="center"/>
    </xf>
    <xf numFmtId="0" fontId="73" fillId="0" borderId="0" xfId="0" applyFont="1" applyAlignment="1">
      <alignment horizontal="center"/>
    </xf>
    <xf numFmtId="0" fontId="74" fillId="0" borderId="0" xfId="0" applyFont="1" applyAlignment="1"/>
    <xf numFmtId="0" fontId="76" fillId="0" borderId="0" xfId="1" applyFont="1" applyAlignment="1" applyProtection="1"/>
    <xf numFmtId="0" fontId="77" fillId="0" borderId="0" xfId="1" applyFont="1" applyAlignment="1" applyProtection="1"/>
    <xf numFmtId="0" fontId="0" fillId="0" borderId="0" xfId="0" applyBorder="1"/>
    <xf numFmtId="0" fontId="80" fillId="0" borderId="0" xfId="0" applyFont="1" applyAlignment="1">
      <alignment horizontal="center"/>
    </xf>
    <xf numFmtId="0" fontId="81" fillId="0" borderId="0" xfId="0" applyFont="1"/>
    <xf numFmtId="0" fontId="6" fillId="0" borderId="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82" fillId="0" borderId="0" xfId="0" applyFont="1" applyAlignment="1">
      <alignment horizontal="center"/>
    </xf>
    <xf numFmtId="0" fontId="84" fillId="0" borderId="0" xfId="0" applyFont="1" applyAlignment="1" applyProtection="1">
      <alignment horizontal="center" vertical="center"/>
      <protection locked="0"/>
    </xf>
    <xf numFmtId="177" fontId="16" fillId="0" borderId="0" xfId="0" applyNumberFormat="1" applyFont="1"/>
    <xf numFmtId="177" fontId="32" fillId="0" borderId="0" xfId="0" applyNumberFormat="1" applyFont="1" applyAlignment="1">
      <alignment horizontal="center" vertical="center"/>
    </xf>
    <xf numFmtId="0" fontId="88" fillId="0" borderId="0" xfId="0" applyFont="1" applyFill="1" applyAlignment="1">
      <alignment horizontal="center" vertical="center"/>
    </xf>
    <xf numFmtId="0" fontId="3" fillId="0" borderId="0" xfId="0" applyFont="1" applyBorder="1"/>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54" fillId="0" borderId="0" xfId="0" applyFont="1" applyBorder="1" applyAlignment="1">
      <alignment horizontal="center"/>
    </xf>
    <xf numFmtId="0" fontId="90" fillId="0" borderId="0" xfId="0" applyFont="1" applyBorder="1" applyAlignment="1">
      <alignment horizontal="center" vertical="center"/>
    </xf>
    <xf numFmtId="0" fontId="91" fillId="0" borderId="0" xfId="0" applyFont="1" applyBorder="1" applyAlignment="1">
      <alignment horizontal="center" vertical="center"/>
    </xf>
    <xf numFmtId="0" fontId="90" fillId="0" borderId="0" xfId="0" applyFont="1" applyAlignment="1">
      <alignment horizontal="center" vertical="center"/>
    </xf>
    <xf numFmtId="0" fontId="91" fillId="0" borderId="0" xfId="0" applyFont="1" applyAlignment="1">
      <alignment horizontal="center" vertical="center"/>
    </xf>
    <xf numFmtId="0" fontId="1" fillId="0" borderId="0" xfId="0" applyFont="1"/>
    <xf numFmtId="0" fontId="59" fillId="0" borderId="0" xfId="0" applyFont="1" applyBorder="1" applyAlignment="1" applyProtection="1">
      <alignment horizontal="center" vertical="center"/>
      <protection locked="0"/>
    </xf>
    <xf numFmtId="0" fontId="65" fillId="0" borderId="0" xfId="0" applyFont="1" applyBorder="1" applyAlignment="1" applyProtection="1">
      <alignment horizontal="left" vertical="center"/>
      <protection locked="0"/>
    </xf>
    <xf numFmtId="0" fontId="89" fillId="0" borderId="0" xfId="0" applyFont="1" applyBorder="1" applyAlignment="1" applyProtection="1">
      <alignment horizontal="center" vertical="center"/>
      <protection locked="0"/>
    </xf>
    <xf numFmtId="49" fontId="58" fillId="0" borderId="0" xfId="0" applyNumberFormat="1" applyFont="1" applyBorder="1" applyAlignment="1" applyProtection="1">
      <alignment horizontal="left" vertical="center"/>
      <protection locked="0"/>
    </xf>
    <xf numFmtId="0" fontId="52" fillId="0" borderId="11" xfId="0" applyFont="1" applyBorder="1"/>
    <xf numFmtId="0" fontId="50" fillId="0" borderId="12" xfId="0" applyFont="1" applyBorder="1" applyAlignment="1">
      <alignment horizontal="left" vertical="center"/>
    </xf>
    <xf numFmtId="0" fontId="54" fillId="0" borderId="12" xfId="0" applyFont="1" applyBorder="1" applyAlignment="1">
      <alignment horizontal="center"/>
    </xf>
    <xf numFmtId="0" fontId="51" fillId="0" borderId="13" xfId="0" applyFont="1" applyBorder="1" applyAlignment="1">
      <alignment horizontal="left" vertical="center"/>
    </xf>
    <xf numFmtId="0" fontId="50" fillId="0" borderId="8" xfId="0" applyFont="1" applyBorder="1" applyAlignment="1">
      <alignment horizontal="center" vertical="center"/>
    </xf>
    <xf numFmtId="0" fontId="97" fillId="0" borderId="8" xfId="0" applyFont="1" applyBorder="1" applyAlignment="1">
      <alignment horizontal="center" vertical="center"/>
    </xf>
    <xf numFmtId="0" fontId="49" fillId="0" borderId="8" xfId="0" applyFont="1" applyBorder="1" applyAlignment="1">
      <alignment horizontal="center" vertical="center"/>
    </xf>
    <xf numFmtId="0" fontId="50" fillId="0" borderId="8" xfId="0" applyFont="1" applyBorder="1" applyAlignment="1" applyProtection="1">
      <alignment horizontal="left" vertical="center"/>
      <protection locked="0"/>
    </xf>
    <xf numFmtId="0" fontId="98" fillId="0" borderId="0" xfId="0" applyFont="1" applyAlignment="1">
      <alignment horizontal="center" vertical="center"/>
    </xf>
    <xf numFmtId="0" fontId="1" fillId="0" borderId="0" xfId="0" applyFont="1" applyBorder="1"/>
    <xf numFmtId="0" fontId="41" fillId="0" borderId="0" xfId="0" applyFont="1" applyBorder="1" applyAlignment="1">
      <alignment horizontal="center" vertical="center"/>
    </xf>
    <xf numFmtId="0" fontId="54" fillId="0" borderId="0" xfId="0" applyFont="1" applyBorder="1" applyAlignment="1">
      <alignment horizontal="center" vertical="center"/>
    </xf>
    <xf numFmtId="0" fontId="47" fillId="0" borderId="0" xfId="0" applyFont="1" applyBorder="1" applyAlignment="1">
      <alignment horizontal="center" vertical="center"/>
    </xf>
    <xf numFmtId="0" fontId="5" fillId="0" borderId="0" xfId="0" applyFont="1" applyBorder="1"/>
    <xf numFmtId="0" fontId="45" fillId="0" borderId="0" xfId="0" applyFont="1" applyBorder="1"/>
    <xf numFmtId="0" fontId="53" fillId="0" borderId="0" xfId="0" applyFont="1" applyBorder="1" applyAlignment="1">
      <alignment horizont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Border="1" applyAlignment="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right" vertical="center"/>
    </xf>
    <xf numFmtId="0" fontId="55" fillId="0" borderId="0" xfId="0" applyFont="1" applyBorder="1" applyAlignment="1">
      <alignment horizontal="center" vertical="center"/>
    </xf>
    <xf numFmtId="0" fontId="46" fillId="0" borderId="0" xfId="0" applyFont="1" applyBorder="1" applyAlignment="1">
      <alignment horizontal="center" vertical="center"/>
    </xf>
    <xf numFmtId="0" fontId="72" fillId="0" borderId="0" xfId="0" applyNumberFormat="1" applyFont="1" applyBorder="1" applyAlignment="1">
      <alignment horizontal="center" vertical="center"/>
    </xf>
    <xf numFmtId="0" fontId="64" fillId="0" borderId="0" xfId="0" applyFont="1" applyBorder="1" applyAlignment="1">
      <alignment horizontal="center" vertical="center"/>
    </xf>
    <xf numFmtId="0" fontId="63" fillId="0" borderId="0" xfId="0" applyFont="1" applyBorder="1" applyAlignment="1">
      <alignment horizontal="center" vertical="center"/>
    </xf>
    <xf numFmtId="14" fontId="70" fillId="0" borderId="0" xfId="0" applyNumberFormat="1" applyFont="1" applyBorder="1" applyAlignment="1">
      <alignment horizontal="center" vertical="center"/>
    </xf>
    <xf numFmtId="14"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0" fontId="53" fillId="0" borderId="0" xfId="0" applyFont="1" applyBorder="1" applyAlignment="1">
      <alignment horizontal="center" vertical="center"/>
    </xf>
    <xf numFmtId="0" fontId="103" fillId="0" borderId="0" xfId="0" applyFont="1" applyBorder="1" applyAlignment="1">
      <alignment horizontal="center" vertical="center"/>
    </xf>
    <xf numFmtId="0" fontId="104" fillId="0" borderId="0" xfId="0" applyNumberFormat="1" applyFont="1" applyAlignment="1">
      <alignment horizontal="center" vertical="center" justifyLastLine="1"/>
    </xf>
    <xf numFmtId="0" fontId="95" fillId="0" borderId="0" xfId="0" applyFont="1" applyBorder="1" applyAlignment="1" applyProtection="1">
      <alignment horizontal="center" vertical="center"/>
      <protection locked="0"/>
    </xf>
    <xf numFmtId="176" fontId="108" fillId="0" borderId="0" xfId="0" applyNumberFormat="1" applyFont="1" applyAlignment="1">
      <alignment horizontal="center" vertical="center"/>
    </xf>
    <xf numFmtId="177" fontId="108" fillId="0" borderId="0" xfId="0" applyNumberFormat="1" applyFont="1" applyFill="1" applyAlignment="1" applyProtection="1">
      <alignment horizontal="center" vertical="center" justifyLastLine="1"/>
    </xf>
    <xf numFmtId="0" fontId="109" fillId="0" borderId="0" xfId="0" applyFont="1"/>
    <xf numFmtId="49" fontId="110" fillId="0" borderId="0" xfId="0" applyNumberFormat="1" applyFont="1" applyAlignment="1">
      <alignment horizontal="right"/>
    </xf>
    <xf numFmtId="0" fontId="110" fillId="0" borderId="0" xfId="0" applyFont="1" applyAlignment="1">
      <alignment horizontal="center"/>
    </xf>
    <xf numFmtId="0" fontId="111" fillId="0" borderId="0" xfId="0" applyFont="1"/>
    <xf numFmtId="0" fontId="110" fillId="0" borderId="0" xfId="0" applyFont="1" applyAlignment="1">
      <alignment horizontal="right"/>
    </xf>
    <xf numFmtId="176" fontId="113" fillId="0" borderId="0" xfId="0" applyNumberFormat="1" applyFont="1" applyAlignment="1" applyProtection="1">
      <alignment horizontal="center" vertical="center"/>
    </xf>
    <xf numFmtId="0" fontId="114" fillId="0" borderId="0" xfId="0" applyFont="1"/>
    <xf numFmtId="0" fontId="112" fillId="0" borderId="0" xfId="0" applyFont="1" applyAlignment="1"/>
    <xf numFmtId="176" fontId="108" fillId="0" borderId="0" xfId="0" applyNumberFormat="1" applyFont="1" applyAlignment="1" applyProtection="1">
      <alignment horizontal="center" vertical="center"/>
    </xf>
    <xf numFmtId="0" fontId="116" fillId="0" borderId="0" xfId="0" applyFont="1"/>
    <xf numFmtId="0" fontId="117" fillId="0" borderId="0" xfId="0" applyFont="1" applyBorder="1" applyAlignment="1">
      <alignment horizontal="center" vertical="center"/>
    </xf>
    <xf numFmtId="0" fontId="118" fillId="0" borderId="0" xfId="0" applyFont="1"/>
    <xf numFmtId="0" fontId="115" fillId="0" borderId="0" xfId="0" applyFont="1" applyAlignment="1">
      <alignment horizontal="center"/>
    </xf>
    <xf numFmtId="0" fontId="65" fillId="0" borderId="0" xfId="0" applyFont="1" applyBorder="1" applyAlignment="1">
      <alignment horizontal="center" vertical="center"/>
    </xf>
    <xf numFmtId="49" fontId="91" fillId="0" borderId="0" xfId="0" applyNumberFormat="1" applyFont="1" applyAlignment="1">
      <alignment horizontal="left" vertical="center" justifyLastLine="1"/>
    </xf>
    <xf numFmtId="0" fontId="119" fillId="0" borderId="0" xfId="0" applyFont="1" applyBorder="1" applyAlignment="1">
      <alignment horizontal="center" vertical="center"/>
    </xf>
    <xf numFmtId="177" fontId="4" fillId="0" borderId="0" xfId="0" applyNumberFormat="1" applyFont="1" applyFill="1" applyAlignment="1" applyProtection="1">
      <alignment horizontal="center" vertical="center" justifyLastLine="1"/>
      <protection locked="0"/>
    </xf>
    <xf numFmtId="177" fontId="121" fillId="0" borderId="0" xfId="0" applyNumberFormat="1" applyFont="1" applyFill="1" applyAlignment="1" applyProtection="1">
      <alignment horizontal="center" vertical="center" justifyLastLine="1"/>
      <protection locked="0"/>
    </xf>
    <xf numFmtId="0" fontId="123" fillId="0" borderId="0" xfId="0" applyFont="1"/>
    <xf numFmtId="0" fontId="106" fillId="0" borderId="0" xfId="0" applyFont="1"/>
    <xf numFmtId="0" fontId="124" fillId="0" borderId="0" xfId="0" applyFont="1"/>
    <xf numFmtId="177" fontId="124" fillId="0" borderId="0" xfId="0" applyNumberFormat="1" applyFont="1"/>
    <xf numFmtId="0" fontId="111" fillId="0" borderId="0" xfId="0" applyFont="1" applyBorder="1"/>
    <xf numFmtId="0" fontId="61" fillId="0" borderId="0" xfId="0" applyFont="1" applyBorder="1"/>
    <xf numFmtId="0" fontId="118" fillId="0" borderId="0" xfId="0" applyFont="1" applyBorder="1"/>
    <xf numFmtId="0" fontId="116" fillId="0" borderId="0" xfId="0" applyFont="1" applyBorder="1"/>
    <xf numFmtId="0" fontId="115" fillId="0" borderId="0" xfId="0" applyFont="1" applyBorder="1" applyAlignment="1">
      <alignment horizontal="center"/>
    </xf>
    <xf numFmtId="0" fontId="20" fillId="0" borderId="0" xfId="0" applyFont="1" applyBorder="1" applyAlignment="1">
      <alignment horizontal="center"/>
    </xf>
    <xf numFmtId="0" fontId="17" fillId="0" borderId="0" xfId="0" applyFont="1" applyBorder="1"/>
    <xf numFmtId="0" fontId="81" fillId="0" borderId="0" xfId="0" applyFont="1" applyBorder="1"/>
    <xf numFmtId="0" fontId="82" fillId="0" borderId="0" xfId="0" applyFont="1" applyBorder="1" applyAlignment="1">
      <alignment horizontal="center"/>
    </xf>
    <xf numFmtId="0" fontId="65" fillId="0" borderId="0" xfId="0" applyFont="1" applyBorder="1" applyAlignment="1">
      <alignment horizontal="left" vertical="center"/>
    </xf>
    <xf numFmtId="0" fontId="71" fillId="0" borderId="0" xfId="0" applyFont="1" applyAlignment="1">
      <alignment horizontal="center" vertical="center"/>
    </xf>
    <xf numFmtId="0" fontId="31" fillId="0" borderId="0" xfId="0" applyFont="1" applyAlignment="1">
      <alignment horizontal="center" vertical="center"/>
    </xf>
    <xf numFmtId="0" fontId="105" fillId="0" borderId="0" xfId="0" applyFont="1" applyAlignment="1">
      <alignment horizontal="center" vertical="center"/>
    </xf>
    <xf numFmtId="0" fontId="122" fillId="0" borderId="0" xfId="0" applyFont="1" applyAlignment="1">
      <alignment horizontal="center" vertical="center"/>
    </xf>
    <xf numFmtId="0" fontId="139" fillId="0" borderId="0" xfId="0" applyFont="1" applyBorder="1" applyAlignment="1">
      <alignment horizontal="center" vertical="center"/>
    </xf>
    <xf numFmtId="177" fontId="140" fillId="0" borderId="0" xfId="0" applyNumberFormat="1" applyFont="1" applyAlignment="1">
      <alignment horizontal="center" vertical="center"/>
    </xf>
    <xf numFmtId="0" fontId="50" fillId="0" borderId="14"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52" fillId="0" borderId="17" xfId="0" applyFont="1" applyBorder="1"/>
    <xf numFmtId="0" fontId="52" fillId="0" borderId="18" xfId="0" applyFont="1" applyBorder="1"/>
    <xf numFmtId="0" fontId="0" fillId="0" borderId="14" xfId="0" applyBorder="1"/>
    <xf numFmtId="0" fontId="52" fillId="0" borderId="19" xfId="0" applyFont="1" applyBorder="1"/>
    <xf numFmtId="0" fontId="111" fillId="0" borderId="14" xfId="0" applyFont="1" applyBorder="1"/>
    <xf numFmtId="0" fontId="78" fillId="0" borderId="0" xfId="0" applyFont="1" applyAlignment="1">
      <alignment horizontal="center"/>
    </xf>
    <xf numFmtId="0" fontId="78" fillId="0" borderId="0" xfId="0" applyFont="1" applyAlignment="1">
      <alignment horizontal="center" vertical="center"/>
    </xf>
    <xf numFmtId="14" fontId="70" fillId="0" borderId="0" xfId="0" applyNumberFormat="1" applyFont="1" applyAlignment="1">
      <alignment horizontal="center" vertical="center"/>
    </xf>
    <xf numFmtId="14" fontId="71" fillId="0" borderId="0" xfId="0" applyNumberFormat="1" applyFont="1" applyAlignment="1">
      <alignment horizontal="center" vertical="center"/>
    </xf>
    <xf numFmtId="0" fontId="142" fillId="0" borderId="0" xfId="0" applyFont="1" applyBorder="1" applyAlignment="1" applyProtection="1">
      <alignment horizontal="center" vertical="center"/>
      <protection locked="0"/>
    </xf>
    <xf numFmtId="0" fontId="142" fillId="0" borderId="0" xfId="0" applyFont="1" applyAlignment="1">
      <alignment horizontal="center" vertical="center" textRotation="255"/>
    </xf>
    <xf numFmtId="0" fontId="93" fillId="0" borderId="9" xfId="0" applyFont="1" applyBorder="1" applyAlignment="1" applyProtection="1">
      <alignment horizontal="center" vertical="center"/>
      <protection locked="0"/>
    </xf>
    <xf numFmtId="0" fontId="93" fillId="0" borderId="10" xfId="0" applyFont="1" applyBorder="1" applyAlignment="1" applyProtection="1">
      <alignment horizontal="center" vertical="center"/>
      <protection locked="0"/>
    </xf>
    <xf numFmtId="0" fontId="93" fillId="0" borderId="0" xfId="0" applyFont="1" applyBorder="1" applyAlignment="1" applyProtection="1">
      <alignment horizontal="center" vertical="center"/>
      <protection locked="0"/>
    </xf>
    <xf numFmtId="0" fontId="127" fillId="0" borderId="0" xfId="0" applyFont="1"/>
    <xf numFmtId="0" fontId="147" fillId="0" borderId="0" xfId="0" applyFont="1" applyBorder="1" applyAlignment="1">
      <alignment horizontal="center" vertical="center"/>
    </xf>
    <xf numFmtId="0" fontId="111" fillId="0" borderId="0" xfId="0" applyFont="1" applyBorder="1" applyAlignment="1">
      <alignment vertical="center"/>
    </xf>
    <xf numFmtId="0" fontId="52" fillId="0" borderId="0" xfId="0" applyFont="1" applyBorder="1" applyAlignment="1">
      <alignment vertical="center"/>
    </xf>
    <xf numFmtId="0" fontId="116" fillId="0" borderId="0" xfId="0" applyFont="1" applyBorder="1" applyAlignment="1">
      <alignment vertical="center"/>
    </xf>
    <xf numFmtId="0" fontId="116" fillId="0" borderId="0" xfId="0" applyFont="1" applyAlignment="1">
      <alignment vertical="center"/>
    </xf>
    <xf numFmtId="0" fontId="5" fillId="0" borderId="0" xfId="0" applyFont="1" applyAlignment="1">
      <alignment vertical="center"/>
    </xf>
    <xf numFmtId="0" fontId="61" fillId="0" borderId="0" xfId="0" applyFont="1" applyAlignment="1">
      <alignment vertical="center"/>
    </xf>
    <xf numFmtId="0" fontId="17" fillId="0" borderId="0" xfId="0" applyFont="1" applyAlignment="1">
      <alignment vertical="center"/>
    </xf>
    <xf numFmtId="0" fontId="115" fillId="0" borderId="0" xfId="0" applyFont="1" applyAlignment="1">
      <alignment horizontal="center" vertical="center"/>
    </xf>
    <xf numFmtId="0" fontId="115" fillId="0" borderId="0" xfId="0" applyFont="1" applyBorder="1" applyAlignment="1">
      <alignment horizontal="center" vertical="center"/>
    </xf>
    <xf numFmtId="0" fontId="44" fillId="0" borderId="0" xfId="0" applyFont="1" applyBorder="1"/>
    <xf numFmtId="0" fontId="116" fillId="0" borderId="18" xfId="0" applyFont="1" applyBorder="1"/>
    <xf numFmtId="176" fontId="148" fillId="0" borderId="0" xfId="0" applyNumberFormat="1" applyFont="1" applyAlignment="1">
      <alignment horizontal="center" vertical="center"/>
    </xf>
    <xf numFmtId="0" fontId="153" fillId="0" borderId="0" xfId="0" applyFont="1" applyAlignment="1">
      <alignment horizontal="right" vertical="center"/>
    </xf>
    <xf numFmtId="0" fontId="150" fillId="0" borderId="0" xfId="0" applyFont="1" applyAlignment="1">
      <alignment horizontal="right" vertical="center"/>
    </xf>
    <xf numFmtId="0" fontId="150" fillId="0" borderId="0" xfId="0" applyNumberFormat="1" applyFont="1" applyBorder="1" applyAlignment="1">
      <alignment horizontal="right" vertical="center"/>
    </xf>
    <xf numFmtId="0" fontId="51" fillId="0" borderId="14" xfId="0" applyFont="1" applyBorder="1" applyAlignment="1">
      <alignment horizontal="left" vertical="center"/>
    </xf>
    <xf numFmtId="0" fontId="134" fillId="0" borderId="0" xfId="0" applyFont="1" applyBorder="1" applyAlignment="1">
      <alignment horizontal="center" vertical="center"/>
    </xf>
    <xf numFmtId="0" fontId="59" fillId="0" borderId="19" xfId="0" applyFont="1" applyBorder="1" applyAlignment="1" applyProtection="1">
      <alignment horizontal="center" vertical="center"/>
      <protection locked="0"/>
    </xf>
    <xf numFmtId="0" fontId="36" fillId="0" borderId="0" xfId="0" applyFont="1" applyAlignment="1">
      <alignment horizontal="left" vertical="center"/>
    </xf>
    <xf numFmtId="0" fontId="155" fillId="0" borderId="0" xfId="0" applyFont="1" applyAlignment="1">
      <alignment horizontal="center" vertical="center"/>
    </xf>
    <xf numFmtId="0" fontId="36" fillId="0" borderId="0" xfId="0" applyFont="1" applyAlignment="1">
      <alignment horizontal="center"/>
    </xf>
    <xf numFmtId="0" fontId="156" fillId="0" borderId="0" xfId="0" applyFont="1"/>
    <xf numFmtId="0" fontId="157" fillId="0" borderId="20" xfId="0" applyFont="1" applyBorder="1" applyAlignment="1">
      <alignment horizontal="center" vertical="center"/>
    </xf>
    <xf numFmtId="0" fontId="156" fillId="0" borderId="20" xfId="0" applyFont="1" applyBorder="1" applyAlignment="1">
      <alignment horizontal="center" vertical="center"/>
    </xf>
    <xf numFmtId="0" fontId="158" fillId="0" borderId="20" xfId="0" applyFont="1" applyBorder="1" applyAlignment="1">
      <alignment horizontal="center" vertical="center"/>
    </xf>
    <xf numFmtId="0" fontId="1" fillId="0" borderId="14" xfId="0" applyFont="1" applyBorder="1"/>
    <xf numFmtId="0" fontId="1" fillId="0" borderId="0" xfId="0" applyFont="1" applyBorder="1" applyAlignment="1">
      <alignment vertical="center"/>
    </xf>
    <xf numFmtId="0" fontId="1" fillId="0" borderId="0" xfId="0" applyFont="1" applyAlignment="1">
      <alignment vertical="center"/>
    </xf>
    <xf numFmtId="0" fontId="51" fillId="0" borderId="0" xfId="0" applyFont="1" applyBorder="1" applyAlignment="1" applyProtection="1">
      <alignment horizontal="left" vertical="center"/>
      <protection locked="0"/>
    </xf>
    <xf numFmtId="176" fontId="108" fillId="0" borderId="0" xfId="0" applyNumberFormat="1" applyFont="1" applyBorder="1" applyAlignment="1" applyProtection="1">
      <alignment horizontal="center" vertical="center"/>
    </xf>
    <xf numFmtId="0" fontId="160" fillId="0" borderId="0" xfId="0" applyFont="1"/>
    <xf numFmtId="0" fontId="159" fillId="0" borderId="0" xfId="0" applyFont="1"/>
    <xf numFmtId="49" fontId="161" fillId="0" borderId="0" xfId="0" applyNumberFormat="1" applyFont="1" applyAlignment="1">
      <alignment horizontal="center"/>
    </xf>
    <xf numFmtId="0" fontId="3" fillId="0" borderId="14" xfId="0" applyFont="1" applyBorder="1"/>
    <xf numFmtId="0" fontId="52" fillId="0" borderId="14" xfId="0" applyFont="1" applyBorder="1"/>
    <xf numFmtId="0" fontId="52" fillId="0" borderId="14" xfId="0" applyFont="1" applyBorder="1" applyAlignment="1">
      <alignment horizontal="right" vertical="center"/>
    </xf>
    <xf numFmtId="0" fontId="0" fillId="0" borderId="19" xfId="0" applyBorder="1"/>
    <xf numFmtId="0" fontId="164" fillId="0" borderId="7" xfId="0" applyFont="1" applyBorder="1" applyAlignment="1">
      <alignment horizontal="center" vertical="center"/>
    </xf>
    <xf numFmtId="0" fontId="165" fillId="0" borderId="2" xfId="0" applyFont="1" applyBorder="1" applyAlignment="1">
      <alignment horizontal="center" vertical="center"/>
    </xf>
    <xf numFmtId="0" fontId="164" fillId="0" borderId="2" xfId="0" applyFont="1" applyBorder="1" applyAlignment="1">
      <alignment horizontal="center" vertical="center"/>
    </xf>
    <xf numFmtId="0" fontId="166" fillId="0" borderId="2" xfId="0" applyFont="1" applyBorder="1" applyAlignment="1">
      <alignment horizontal="center" vertical="center"/>
    </xf>
    <xf numFmtId="0" fontId="165" fillId="0" borderId="7" xfId="0" applyFont="1" applyBorder="1" applyAlignment="1" applyProtection="1">
      <alignment horizontal="center" vertical="center"/>
    </xf>
    <xf numFmtId="0" fontId="165" fillId="0" borderId="2" xfId="0" applyFont="1" applyBorder="1" applyAlignment="1" applyProtection="1">
      <alignment horizontal="center" vertical="center"/>
    </xf>
    <xf numFmtId="0" fontId="164" fillId="0" borderId="7" xfId="0" applyFont="1" applyBorder="1" applyAlignment="1" applyProtection="1">
      <alignment horizontal="center" vertical="center"/>
    </xf>
    <xf numFmtId="0" fontId="164" fillId="0" borderId="2" xfId="0" applyFont="1" applyBorder="1" applyAlignment="1" applyProtection="1">
      <alignment horizontal="center" vertical="center"/>
    </xf>
    <xf numFmtId="0" fontId="166" fillId="0" borderId="2" xfId="0" applyFont="1" applyBorder="1" applyAlignment="1" applyProtection="1">
      <alignment horizontal="center" vertical="center"/>
    </xf>
    <xf numFmtId="0" fontId="165" fillId="0" borderId="5" xfId="0" applyFont="1" applyBorder="1" applyAlignment="1" applyProtection="1">
      <alignment horizontal="center" vertical="center"/>
    </xf>
    <xf numFmtId="0" fontId="164" fillId="0" borderId="5" xfId="0" applyFont="1" applyBorder="1" applyAlignment="1" applyProtection="1">
      <alignment horizontal="center" vertical="center"/>
    </xf>
    <xf numFmtId="0" fontId="166" fillId="0" borderId="5" xfId="0" applyFont="1" applyBorder="1" applyAlignment="1" applyProtection="1">
      <alignment horizontal="center" vertical="center"/>
    </xf>
    <xf numFmtId="0" fontId="165" fillId="0" borderId="0" xfId="0" applyFont="1" applyBorder="1" applyAlignment="1" applyProtection="1">
      <alignment horizontal="center" vertical="center"/>
    </xf>
    <xf numFmtId="0" fontId="164" fillId="0" borderId="0" xfId="0" applyFont="1" applyBorder="1" applyAlignment="1" applyProtection="1">
      <alignment horizontal="center" vertical="center"/>
    </xf>
    <xf numFmtId="0" fontId="164" fillId="0" borderId="5" xfId="0" applyFont="1" applyBorder="1" applyAlignment="1" applyProtection="1">
      <alignment vertical="center"/>
    </xf>
    <xf numFmtId="0" fontId="168" fillId="0" borderId="21" xfId="0" applyFont="1" applyBorder="1" applyAlignment="1">
      <alignment horizontal="center" vertical="center"/>
    </xf>
    <xf numFmtId="0" fontId="169" fillId="0" borderId="21" xfId="0" applyFont="1" applyBorder="1" applyAlignment="1">
      <alignment horizontal="center" vertical="center"/>
    </xf>
    <xf numFmtId="0" fontId="170" fillId="0" borderId="21" xfId="0" applyFont="1" applyBorder="1" applyAlignment="1">
      <alignment horizontal="center" vertical="center"/>
    </xf>
    <xf numFmtId="0" fontId="168" fillId="0" borderId="21" xfId="0" applyFont="1" applyFill="1" applyBorder="1" applyAlignment="1">
      <alignment horizontal="center" vertical="center"/>
    </xf>
    <xf numFmtId="0" fontId="171" fillId="0" borderId="0" xfId="0" applyFont="1"/>
    <xf numFmtId="0" fontId="172" fillId="0" borderId="0" xfId="0" applyFont="1"/>
    <xf numFmtId="0" fontId="174" fillId="0" borderId="0" xfId="0" applyFont="1"/>
    <xf numFmtId="0" fontId="175" fillId="0" borderId="0" xfId="0" applyFont="1" applyBorder="1" applyAlignment="1">
      <alignment horizontal="center" vertical="center"/>
    </xf>
    <xf numFmtId="0" fontId="174" fillId="0" borderId="0" xfId="0" applyFont="1" applyBorder="1" applyAlignment="1">
      <alignment horizontal="center" vertical="center"/>
    </xf>
    <xf numFmtId="0" fontId="176" fillId="0" borderId="8" xfId="0" applyFont="1" applyBorder="1" applyAlignment="1">
      <alignment horizontal="center" vertical="center"/>
    </xf>
    <xf numFmtId="0" fontId="177" fillId="0" borderId="8" xfId="0" applyFont="1" applyBorder="1" applyAlignment="1">
      <alignment horizontal="center" vertical="center"/>
    </xf>
    <xf numFmtId="0" fontId="58" fillId="0" borderId="2" xfId="0" applyFont="1" applyBorder="1" applyAlignment="1">
      <alignment horizontal="center" vertical="center"/>
    </xf>
    <xf numFmtId="0" fontId="56" fillId="0" borderId="2" xfId="0" applyFont="1" applyBorder="1" applyAlignment="1">
      <alignment horizontal="center" vertical="center"/>
    </xf>
    <xf numFmtId="0" fontId="6" fillId="0" borderId="5" xfId="0" applyFont="1" applyBorder="1" applyAlignment="1" applyProtection="1">
      <alignment vertical="center"/>
      <protection locked="0"/>
    </xf>
    <xf numFmtId="0" fontId="163" fillId="0" borderId="5" xfId="0" applyFont="1" applyBorder="1" applyAlignment="1" applyProtection="1">
      <alignment vertical="center"/>
      <protection locked="0"/>
    </xf>
    <xf numFmtId="0" fontId="182" fillId="0" borderId="5" xfId="0" applyFont="1" applyBorder="1" applyAlignment="1" applyProtection="1">
      <alignment horizontal="left" vertical="center"/>
      <protection locked="0"/>
    </xf>
    <xf numFmtId="0" fontId="168" fillId="0" borderId="0" xfId="0" applyFont="1" applyAlignment="1">
      <alignment horizontal="center" vertical="center"/>
    </xf>
    <xf numFmtId="0" fontId="169" fillId="0" borderId="0" xfId="0" applyFont="1" applyAlignment="1">
      <alignment horizontal="center" vertical="center"/>
    </xf>
    <xf numFmtId="0" fontId="170" fillId="0" borderId="0" xfId="0" applyFont="1" applyAlignment="1">
      <alignment horizontal="center" vertical="center"/>
    </xf>
    <xf numFmtId="0" fontId="183" fillId="0" borderId="0" xfId="0" applyFont="1" applyAlignment="1">
      <alignment horizontal="left" vertical="center"/>
    </xf>
    <xf numFmtId="0" fontId="11" fillId="0" borderId="0" xfId="0" applyFont="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85" fillId="0" borderId="1" xfId="0" applyFont="1" applyBorder="1" applyAlignment="1">
      <alignment horizontal="center" vertical="center"/>
    </xf>
    <xf numFmtId="0" fontId="186" fillId="0" borderId="1" xfId="0" applyFont="1" applyBorder="1" applyAlignment="1">
      <alignment horizontal="center" vertical="center"/>
    </xf>
    <xf numFmtId="0" fontId="187" fillId="0" borderId="1" xfId="0" applyFont="1" applyBorder="1" applyAlignment="1">
      <alignment horizontal="center" vertical="center"/>
    </xf>
    <xf numFmtId="0" fontId="188" fillId="0" borderId="1" xfId="0" applyFont="1" applyBorder="1" applyAlignment="1">
      <alignment horizontal="center" vertical="center"/>
    </xf>
    <xf numFmtId="0" fontId="206" fillId="0" borderId="2" xfId="0" applyFont="1" applyBorder="1" applyAlignment="1">
      <alignment horizontal="center" vertical="center"/>
    </xf>
    <xf numFmtId="0" fontId="207" fillId="0" borderId="8" xfId="0" applyFont="1" applyBorder="1" applyAlignment="1">
      <alignment horizontal="center" vertical="center"/>
    </xf>
    <xf numFmtId="0" fontId="176" fillId="0" borderId="6" xfId="0" applyFont="1" applyBorder="1" applyAlignment="1">
      <alignment horizontal="center" vertical="center"/>
    </xf>
    <xf numFmtId="0" fontId="93" fillId="0" borderId="6" xfId="0" applyFont="1" applyBorder="1" applyAlignment="1" applyProtection="1">
      <alignment horizontal="center" vertical="center"/>
      <protection locked="0"/>
    </xf>
    <xf numFmtId="0" fontId="93" fillId="0" borderId="5" xfId="0" applyFont="1" applyBorder="1" applyAlignment="1" applyProtection="1">
      <alignment horizontal="center" vertical="center"/>
      <protection locked="0"/>
    </xf>
    <xf numFmtId="0" fontId="92" fillId="0" borderId="9" xfId="0" applyFont="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92" fillId="0" borderId="6" xfId="0" applyFont="1" applyBorder="1" applyAlignment="1" applyProtection="1">
      <alignment horizontal="center" vertical="center"/>
      <protection locked="0"/>
    </xf>
    <xf numFmtId="0" fontId="92" fillId="0" borderId="5" xfId="0" applyFont="1" applyBorder="1" applyAlignment="1" applyProtection="1">
      <alignment horizontal="center" vertical="center"/>
      <protection locked="0"/>
    </xf>
    <xf numFmtId="0" fontId="58" fillId="0" borderId="5" xfId="0" applyFont="1" applyBorder="1" applyAlignment="1">
      <alignment horizontal="center" vertical="center"/>
    </xf>
    <xf numFmtId="0" fontId="206" fillId="0" borderId="2" xfId="0" applyFont="1" applyBorder="1" applyAlignment="1">
      <alignment horizontal="center" vertical="center"/>
    </xf>
    <xf numFmtId="0" fontId="58" fillId="0" borderId="7" xfId="0" applyFont="1" applyBorder="1" applyAlignment="1">
      <alignment vertical="center"/>
    </xf>
    <xf numFmtId="0" fontId="178" fillId="0" borderId="7" xfId="0" applyFont="1" applyBorder="1" applyAlignment="1">
      <alignment vertical="center"/>
    </xf>
    <xf numFmtId="49" fontId="58" fillId="0" borderId="7" xfId="0" applyNumberFormat="1" applyFont="1" applyBorder="1" applyAlignment="1" applyProtection="1">
      <alignment vertical="center"/>
      <protection locked="0"/>
    </xf>
    <xf numFmtId="0" fontId="58" fillId="0" borderId="0" xfId="0" applyFont="1" applyBorder="1" applyAlignment="1">
      <alignment vertical="center"/>
    </xf>
    <xf numFmtId="49" fontId="58" fillId="0" borderId="0" xfId="0" applyNumberFormat="1" applyFont="1" applyBorder="1" applyAlignment="1" applyProtection="1">
      <alignment vertical="center"/>
      <protection locked="0"/>
    </xf>
    <xf numFmtId="0" fontId="197" fillId="0" borderId="6" xfId="0" applyFont="1" applyBorder="1" applyAlignment="1" applyProtection="1">
      <alignment horizontal="center" vertical="center"/>
      <protection locked="0"/>
    </xf>
    <xf numFmtId="0" fontId="196" fillId="0" borderId="6" xfId="0" applyFont="1" applyBorder="1" applyAlignment="1">
      <alignment horizontal="center" vertical="center"/>
    </xf>
    <xf numFmtId="0" fontId="197" fillId="0" borderId="9" xfId="0" applyFont="1" applyBorder="1" applyAlignment="1" applyProtection="1">
      <alignment horizontal="center" vertical="center"/>
      <protection locked="0"/>
    </xf>
    <xf numFmtId="0" fontId="196" fillId="0" borderId="8" xfId="0" applyFont="1" applyBorder="1" applyAlignment="1">
      <alignment horizontal="center"/>
    </xf>
    <xf numFmtId="176" fontId="69" fillId="0" borderId="0" xfId="0" applyNumberFormat="1" applyFont="1" applyBorder="1" applyAlignment="1">
      <alignment horizontal="center" vertical="center"/>
    </xf>
    <xf numFmtId="0" fontId="104" fillId="0" borderId="0" xfId="0" applyNumberFormat="1" applyFont="1" applyBorder="1" applyAlignment="1">
      <alignment horizontal="center" vertical="center" justifyLastLine="1"/>
    </xf>
    <xf numFmtId="0" fontId="31" fillId="0" borderId="0" xfId="0" applyFont="1" applyBorder="1" applyAlignment="1">
      <alignment horizontal="center" vertical="center"/>
    </xf>
    <xf numFmtId="0" fontId="105" fillId="0" borderId="0" xfId="0" applyFont="1" applyBorder="1" applyAlignment="1">
      <alignment horizontal="center" vertical="center"/>
    </xf>
    <xf numFmtId="0" fontId="109" fillId="0" borderId="0" xfId="0" applyFont="1" applyBorder="1"/>
    <xf numFmtId="0" fontId="110" fillId="0" borderId="0" xfId="0" applyFont="1" applyBorder="1" applyAlignment="1">
      <alignment horizontal="right"/>
    </xf>
    <xf numFmtId="0" fontId="110" fillId="0" borderId="0" xfId="0" applyFont="1" applyBorder="1" applyAlignment="1">
      <alignment horizontal="center"/>
    </xf>
    <xf numFmtId="176" fontId="113" fillId="0" borderId="0" xfId="0" applyNumberFormat="1" applyFont="1" applyBorder="1" applyAlignment="1" applyProtection="1">
      <alignment horizontal="center" vertical="center"/>
    </xf>
    <xf numFmtId="0" fontId="114" fillId="0" borderId="0" xfId="0" applyFont="1" applyBorder="1"/>
    <xf numFmtId="0" fontId="112" fillId="0" borderId="0" xfId="0" applyFont="1" applyBorder="1" applyAlignment="1"/>
    <xf numFmtId="177" fontId="4" fillId="0" borderId="0" xfId="0" applyNumberFormat="1" applyFont="1" applyFill="1" applyBorder="1" applyAlignment="1" applyProtection="1">
      <alignment horizontal="center" vertical="center" justifyLastLine="1"/>
      <protection locked="0"/>
    </xf>
    <xf numFmtId="177" fontId="121" fillId="0" borderId="0" xfId="0" applyNumberFormat="1" applyFont="1" applyFill="1" applyBorder="1" applyAlignment="1" applyProtection="1">
      <alignment horizontal="center" vertical="center" justifyLastLine="1"/>
      <protection locked="0"/>
    </xf>
    <xf numFmtId="0" fontId="122" fillId="0" borderId="0" xfId="0" applyFont="1" applyBorder="1" applyAlignment="1">
      <alignment horizontal="center" vertical="center"/>
    </xf>
    <xf numFmtId="49" fontId="110" fillId="0" borderId="0" xfId="0" applyNumberFormat="1" applyFont="1" applyBorder="1" applyAlignment="1">
      <alignment horizontal="right"/>
    </xf>
    <xf numFmtId="0" fontId="123" fillId="0" borderId="0" xfId="0" applyFont="1" applyBorder="1"/>
    <xf numFmtId="0" fontId="106" fillId="0" borderId="0" xfId="0" applyFont="1" applyBorder="1"/>
    <xf numFmtId="0" fontId="124" fillId="0" borderId="0" xfId="0" applyFont="1" applyBorder="1"/>
    <xf numFmtId="0" fontId="130" fillId="0" borderId="0" xfId="0" applyFont="1" applyBorder="1" applyAlignment="1">
      <alignment horizontal="center" vertical="center"/>
    </xf>
    <xf numFmtId="0" fontId="127" fillId="0" borderId="0" xfId="0" applyFont="1" applyBorder="1" applyAlignment="1">
      <alignment horizontal="center" vertical="center"/>
    </xf>
    <xf numFmtId="0" fontId="131" fillId="0" borderId="0" xfId="0" applyFont="1" applyBorder="1" applyAlignment="1">
      <alignment horizontal="center" vertical="center"/>
    </xf>
    <xf numFmtId="0" fontId="127" fillId="0" borderId="0" xfId="0" applyFont="1" applyBorder="1"/>
    <xf numFmtId="0" fontId="173" fillId="0" borderId="0" xfId="0" applyFont="1" applyBorder="1" applyAlignment="1">
      <alignment horizontal="center" vertical="center"/>
    </xf>
    <xf numFmtId="0" fontId="174" fillId="0" borderId="0" xfId="0" applyFont="1" applyBorder="1"/>
    <xf numFmtId="0" fontId="142" fillId="0" borderId="0" xfId="0" applyFont="1" applyBorder="1" applyAlignment="1">
      <alignment horizontal="center" vertical="center" textRotation="255"/>
    </xf>
    <xf numFmtId="0" fontId="172" fillId="0" borderId="0" xfId="0" applyFont="1" applyBorder="1"/>
    <xf numFmtId="49" fontId="140" fillId="0" borderId="0" xfId="0" applyNumberFormat="1" applyFont="1" applyBorder="1" applyAlignment="1">
      <alignment horizontal="center" vertical="center"/>
    </xf>
    <xf numFmtId="177" fontId="124" fillId="0" borderId="0" xfId="0" applyNumberFormat="1" applyFont="1" applyBorder="1"/>
    <xf numFmtId="0" fontId="137" fillId="0" borderId="0" xfId="1" applyFont="1" applyBorder="1" applyAlignment="1" applyProtection="1">
      <alignment horizontal="left" indent="1"/>
    </xf>
    <xf numFmtId="0" fontId="5" fillId="0" borderId="0" xfId="0" applyFont="1" applyBorder="1" applyAlignment="1">
      <alignment vertical="center"/>
    </xf>
    <xf numFmtId="0" fontId="61" fillId="0" borderId="0" xfId="0" applyFont="1" applyBorder="1" applyAlignment="1">
      <alignment vertical="center"/>
    </xf>
    <xf numFmtId="0" fontId="17" fillId="0" borderId="0" xfId="0" applyFont="1" applyBorder="1" applyAlignment="1">
      <alignment vertical="center"/>
    </xf>
    <xf numFmtId="49" fontId="91" fillId="0" borderId="0" xfId="0" applyNumberFormat="1" applyFont="1" applyBorder="1" applyAlignment="1">
      <alignment horizontal="left" vertical="center" justifyLastLine="1"/>
    </xf>
    <xf numFmtId="0" fontId="128" fillId="0" borderId="0" xfId="0" applyFont="1" applyBorder="1" applyAlignment="1">
      <alignment horizontal="center" vertical="center"/>
    </xf>
    <xf numFmtId="0" fontId="107" fillId="0" borderId="0" xfId="0" applyFont="1" applyBorder="1" applyAlignment="1">
      <alignment horizontal="center" vertical="center"/>
    </xf>
    <xf numFmtId="0" fontId="129" fillId="0" borderId="0" xfId="0" applyFont="1" applyBorder="1" applyAlignment="1">
      <alignment horizontal="center" vertical="center"/>
    </xf>
    <xf numFmtId="0" fontId="196" fillId="0" borderId="0" xfId="0" applyFont="1" applyBorder="1" applyAlignment="1">
      <alignment horizontal="center"/>
    </xf>
    <xf numFmtId="0" fontId="58" fillId="0" borderId="0" xfId="0" applyFont="1" applyBorder="1" applyAlignment="1">
      <alignment horizontal="center"/>
    </xf>
    <xf numFmtId="0" fontId="197" fillId="0" borderId="0" xfId="0" applyFont="1" applyBorder="1" applyAlignment="1" applyProtection="1">
      <alignment horizontal="center" vertical="center"/>
      <protection locked="0"/>
    </xf>
    <xf numFmtId="0" fontId="196" fillId="0" borderId="0" xfId="0" applyFont="1" applyBorder="1" applyAlignment="1">
      <alignment horizontal="center" vertical="center"/>
    </xf>
    <xf numFmtId="0" fontId="174" fillId="0" borderId="0" xfId="0" applyFont="1" applyFill="1" applyBorder="1" applyAlignment="1">
      <alignment horizontal="center" vertical="center"/>
    </xf>
    <xf numFmtId="177" fontId="140" fillId="0" borderId="0" xfId="0" applyNumberFormat="1" applyFont="1" applyBorder="1" applyAlignment="1">
      <alignment horizontal="center" vertical="center"/>
    </xf>
    <xf numFmtId="0" fontId="176" fillId="0" borderId="0" xfId="0" applyFont="1" applyBorder="1" applyAlignment="1">
      <alignment horizontal="center" vertical="center"/>
    </xf>
    <xf numFmtId="0" fontId="132" fillId="0" borderId="0" xfId="0" applyFont="1" applyBorder="1" applyAlignment="1">
      <alignment horizontal="center"/>
    </xf>
    <xf numFmtId="0" fontId="137" fillId="0" borderId="0" xfId="1" applyFont="1" applyBorder="1" applyAlignment="1" applyProtection="1"/>
    <xf numFmtId="0" fontId="133" fillId="0" borderId="0" xfId="1" applyFont="1" applyBorder="1" applyAlignment="1" applyProtection="1"/>
    <xf numFmtId="0" fontId="120" fillId="0" borderId="0" xfId="0" applyFont="1" applyBorder="1" applyAlignment="1">
      <alignment horizontal="center" vertical="center"/>
    </xf>
    <xf numFmtId="0" fontId="135" fillId="0" borderId="0" xfId="0" applyFont="1" applyBorder="1" applyAlignment="1">
      <alignment horizontal="center" vertical="center"/>
    </xf>
    <xf numFmtId="0" fontId="136" fillId="0" borderId="0" xfId="0" applyFont="1" applyBorder="1" applyAlignment="1" applyProtection="1">
      <alignment horizontal="center" vertical="center"/>
      <protection locked="0"/>
    </xf>
    <xf numFmtId="14" fontId="70" fillId="0" borderId="0" xfId="0" applyNumberFormat="1" applyFont="1" applyAlignment="1">
      <alignment vertical="center"/>
    </xf>
    <xf numFmtId="0" fontId="162" fillId="0" borderId="0" xfId="0" applyFont="1" applyBorder="1" applyAlignment="1">
      <alignment vertical="center"/>
    </xf>
    <xf numFmtId="0" fontId="58" fillId="0" borderId="1" xfId="0" applyFont="1" applyBorder="1" applyAlignment="1">
      <alignment vertical="center"/>
    </xf>
    <xf numFmtId="0" fontId="0" fillId="0" borderId="6" xfId="0" applyBorder="1"/>
    <xf numFmtId="0" fontId="93" fillId="0" borderId="1" xfId="0" applyFont="1" applyBorder="1" applyAlignment="1" applyProtection="1">
      <alignment horizontal="center" vertical="center"/>
      <protection locked="0"/>
    </xf>
    <xf numFmtId="0" fontId="208" fillId="0" borderId="0" xfId="0" applyFont="1" applyBorder="1" applyAlignment="1" applyProtection="1">
      <alignment horizontal="left" vertical="center"/>
      <protection locked="0"/>
    </xf>
    <xf numFmtId="0" fontId="58" fillId="0" borderId="7" xfId="0" applyFont="1" applyBorder="1" applyAlignment="1">
      <alignment horizontal="center"/>
    </xf>
    <xf numFmtId="0" fontId="92" fillId="0" borderId="0" xfId="0" applyFont="1" applyBorder="1" applyAlignment="1" applyProtection="1">
      <alignment vertical="center"/>
      <protection locked="0"/>
    </xf>
    <xf numFmtId="49" fontId="126" fillId="0" borderId="0" xfId="0" applyNumberFormat="1" applyFont="1" applyBorder="1" applyAlignment="1">
      <alignment horizontal="left"/>
    </xf>
    <xf numFmtId="49" fontId="125" fillId="0" borderId="0" xfId="0" applyNumberFormat="1" applyFont="1" applyAlignment="1">
      <alignment horizontal="center" vertical="center"/>
    </xf>
    <xf numFmtId="49" fontId="138" fillId="0" borderId="0" xfId="0" applyNumberFormat="1" applyFont="1" applyAlignment="1">
      <alignment horizontal="center" vertical="center"/>
    </xf>
    <xf numFmtId="0" fontId="59" fillId="0" borderId="1" xfId="0" applyFont="1" applyBorder="1" applyAlignment="1">
      <alignment horizontal="center" vertical="center"/>
    </xf>
    <xf numFmtId="0" fontId="95" fillId="0" borderId="0" xfId="0" applyFont="1" applyAlignment="1">
      <alignment vertical="center" textRotation="255"/>
    </xf>
    <xf numFmtId="0" fontId="201" fillId="0" borderId="0" xfId="0" applyFont="1" applyBorder="1" applyAlignment="1">
      <alignment horizontal="center"/>
    </xf>
    <xf numFmtId="176" fontId="202" fillId="0" borderId="0" xfId="0" applyNumberFormat="1" applyFont="1" applyAlignment="1" applyProtection="1">
      <alignment horizontal="center" vertical="center"/>
    </xf>
    <xf numFmtId="0" fontId="203" fillId="0" borderId="0" xfId="0" applyFont="1" applyBorder="1" applyAlignment="1">
      <alignment horizontal="center" vertical="center"/>
    </xf>
    <xf numFmtId="0" fontId="3" fillId="0" borderId="0" xfId="0" applyFont="1" applyBorder="1" applyAlignment="1">
      <alignment horizontal="center" vertical="center"/>
    </xf>
    <xf numFmtId="0" fontId="53" fillId="0" borderId="0" xfId="0" applyFont="1" applyBorder="1" applyAlignment="1">
      <alignment horizontal="center" vertical="top"/>
    </xf>
    <xf numFmtId="0" fontId="45" fillId="0" borderId="0" xfId="0" applyFont="1" applyBorder="1" applyAlignment="1">
      <alignment vertical="top"/>
    </xf>
    <xf numFmtId="0" fontId="3" fillId="0" borderId="0" xfId="0" applyFont="1" applyBorder="1" applyAlignment="1">
      <alignment vertical="center"/>
    </xf>
    <xf numFmtId="0" fontId="45" fillId="0" borderId="0" xfId="0" applyFont="1" applyBorder="1" applyAlignment="1">
      <alignment vertical="center"/>
    </xf>
    <xf numFmtId="0" fontId="209" fillId="0" borderId="0" xfId="0" applyFont="1" applyAlignment="1">
      <alignment horizontal="center"/>
    </xf>
    <xf numFmtId="0" fontId="26" fillId="0" borderId="0" xfId="0" applyFont="1" applyBorder="1"/>
    <xf numFmtId="49" fontId="126" fillId="0" borderId="0" xfId="0" applyNumberFormat="1" applyFont="1" applyBorder="1" applyAlignment="1"/>
    <xf numFmtId="49" fontId="138" fillId="0" borderId="0" xfId="0" applyNumberFormat="1" applyFont="1" applyBorder="1" applyAlignment="1">
      <alignment vertical="center"/>
    </xf>
    <xf numFmtId="49" fontId="125" fillId="0" borderId="0" xfId="0" applyNumberFormat="1" applyFont="1" applyBorder="1" applyAlignment="1">
      <alignment vertical="center"/>
    </xf>
    <xf numFmtId="0" fontId="142" fillId="0" borderId="0" xfId="0" applyFont="1" applyBorder="1" applyAlignment="1" applyProtection="1">
      <alignment vertical="center"/>
      <protection locked="0"/>
    </xf>
    <xf numFmtId="0" fontId="101" fillId="0" borderId="0" xfId="0" applyFont="1" applyBorder="1" applyAlignment="1">
      <alignment vertical="center"/>
    </xf>
    <xf numFmtId="0" fontId="50" fillId="0" borderId="0" xfId="0" applyFont="1" applyBorder="1" applyAlignment="1">
      <alignment vertical="center"/>
    </xf>
    <xf numFmtId="0" fontId="79" fillId="0" borderId="0" xfId="0" quotePrefix="1" applyFont="1" applyBorder="1" applyAlignment="1">
      <alignment vertical="center"/>
    </xf>
    <xf numFmtId="0" fontId="54" fillId="0" borderId="0" xfId="0" applyFont="1" applyBorder="1" applyAlignment="1">
      <alignment vertical="center"/>
    </xf>
    <xf numFmtId="0" fontId="116" fillId="0" borderId="0" xfId="0" applyFont="1" applyBorder="1" applyAlignment="1"/>
    <xf numFmtId="0" fontId="210" fillId="0" borderId="0" xfId="0" applyFont="1" applyBorder="1" applyAlignment="1" applyProtection="1">
      <alignment vertical="center"/>
      <protection locked="0"/>
    </xf>
    <xf numFmtId="0" fontId="173" fillId="0" borderId="24" xfId="0" applyFont="1" applyBorder="1" applyAlignment="1">
      <alignment horizontal="center" vertical="center"/>
    </xf>
    <xf numFmtId="0" fontId="174" fillId="0" borderId="24" xfId="0" applyFont="1" applyBorder="1" applyAlignment="1">
      <alignment horizontal="center" vertical="center"/>
    </xf>
    <xf numFmtId="0" fontId="175" fillId="0" borderId="24" xfId="0" applyFont="1" applyBorder="1" applyAlignment="1">
      <alignment horizontal="center" vertical="center"/>
    </xf>
    <xf numFmtId="0" fontId="174" fillId="0" borderId="24" xfId="0" applyFont="1" applyFill="1" applyBorder="1" applyAlignment="1">
      <alignment horizontal="center" vertical="center"/>
    </xf>
    <xf numFmtId="0" fontId="50" fillId="0" borderId="0" xfId="0" applyFont="1" applyBorder="1" applyAlignment="1">
      <alignment horizontal="center" vertical="center"/>
    </xf>
    <xf numFmtId="177" fontId="102" fillId="0" borderId="0" xfId="1" applyNumberFormat="1" applyFont="1" applyFill="1" applyAlignment="1" applyProtection="1">
      <alignment horizontal="center" vertical="center" justifyLastLine="1"/>
    </xf>
    <xf numFmtId="0" fontId="141" fillId="0" borderId="0" xfId="0" applyFont="1" applyAlignment="1">
      <alignment horizontal="center" vertical="center"/>
    </xf>
    <xf numFmtId="49" fontId="138" fillId="0" borderId="0" xfId="0" applyNumberFormat="1" applyFont="1" applyAlignment="1">
      <alignment vertical="center"/>
    </xf>
    <xf numFmtId="0" fontId="65" fillId="0" borderId="24" xfId="0" applyFont="1" applyBorder="1" applyAlignment="1">
      <alignment horizontal="center" vertical="center"/>
    </xf>
    <xf numFmtId="0" fontId="117" fillId="0" borderId="24" xfId="0" applyFont="1" applyBorder="1" applyAlignment="1">
      <alignment horizontal="center" vertical="center"/>
    </xf>
    <xf numFmtId="0" fontId="61" fillId="0" borderId="24" xfId="0" applyFont="1" applyBorder="1"/>
    <xf numFmtId="0" fontId="17" fillId="0" borderId="24" xfId="0" applyFont="1" applyBorder="1"/>
    <xf numFmtId="0" fontId="116" fillId="0" borderId="24" xfId="0" applyFont="1" applyBorder="1"/>
    <xf numFmtId="0" fontId="132" fillId="0" borderId="24" xfId="0" applyFont="1" applyBorder="1" applyAlignment="1">
      <alignment horizontal="center"/>
    </xf>
    <xf numFmtId="0" fontId="137" fillId="0" borderId="24" xfId="1" applyFont="1" applyBorder="1" applyAlignment="1" applyProtection="1"/>
    <xf numFmtId="0" fontId="45" fillId="0" borderId="24" xfId="0" applyFont="1" applyBorder="1"/>
    <xf numFmtId="0" fontId="133" fillId="0" borderId="24" xfId="1" applyFont="1" applyBorder="1" applyAlignment="1" applyProtection="1"/>
    <xf numFmtId="0" fontId="134" fillId="0" borderId="24" xfId="0" applyFont="1" applyBorder="1" applyAlignment="1">
      <alignment horizontal="center" vertical="center"/>
    </xf>
    <xf numFmtId="0" fontId="211" fillId="0" borderId="0" xfId="0" applyNumberFormat="1" applyFont="1" applyAlignment="1">
      <alignment horizontal="center" vertical="center" justifyLastLine="1"/>
    </xf>
    <xf numFmtId="0" fontId="212" fillId="0" borderId="24" xfId="0" applyFont="1" applyBorder="1" applyAlignment="1">
      <alignment horizontal="center" vertical="center"/>
    </xf>
    <xf numFmtId="0" fontId="213" fillId="0" borderId="24" xfId="0" applyFont="1" applyBorder="1" applyAlignment="1">
      <alignment horizontal="center" vertical="center"/>
    </xf>
    <xf numFmtId="177" fontId="214" fillId="0" borderId="0" xfId="0" applyNumberFormat="1" applyFont="1" applyAlignment="1">
      <alignment horizontal="center" vertical="center"/>
    </xf>
    <xf numFmtId="0" fontId="215" fillId="0" borderId="8" xfId="0" applyFont="1" applyBorder="1" applyAlignment="1">
      <alignment horizontal="center"/>
    </xf>
    <xf numFmtId="0" fontId="1" fillId="0" borderId="11" xfId="0" applyFont="1" applyBorder="1"/>
    <xf numFmtId="0" fontId="116" fillId="0" borderId="25" xfId="0" applyFont="1" applyBorder="1"/>
    <xf numFmtId="0" fontId="132" fillId="0" borderId="25" xfId="0" applyFont="1" applyBorder="1" applyAlignment="1">
      <alignment horizontal="center"/>
    </xf>
    <xf numFmtId="0" fontId="137" fillId="0" borderId="25" xfId="1" applyFont="1" applyBorder="1" applyAlignment="1" applyProtection="1"/>
    <xf numFmtId="0" fontId="45" fillId="0" borderId="25" xfId="0" applyFont="1" applyBorder="1"/>
    <xf numFmtId="0" fontId="133" fillId="0" borderId="25" xfId="1" applyFont="1" applyBorder="1" applyAlignment="1" applyProtection="1"/>
    <xf numFmtId="0" fontId="134" fillId="0" borderId="25" xfId="0" applyFont="1" applyBorder="1" applyAlignment="1">
      <alignment horizontal="center" vertical="center"/>
    </xf>
    <xf numFmtId="0" fontId="54" fillId="0" borderId="26" xfId="0" applyFont="1" applyBorder="1" applyAlignment="1">
      <alignment horizontal="center"/>
    </xf>
    <xf numFmtId="177" fontId="216" fillId="0" borderId="0" xfId="0" applyNumberFormat="1" applyFont="1" applyAlignment="1">
      <alignment horizontal="center" vertical="center"/>
    </xf>
    <xf numFmtId="49" fontId="52" fillId="0" borderId="5" xfId="0" applyNumberFormat="1" applyFont="1" applyBorder="1" applyAlignment="1" applyProtection="1">
      <alignment horizontal="left" vertical="center"/>
      <protection locked="0"/>
    </xf>
    <xf numFmtId="0" fontId="0" fillId="0" borderId="5" xfId="0" applyBorder="1"/>
    <xf numFmtId="0" fontId="217" fillId="0" borderId="0" xfId="0" applyFont="1" applyAlignment="1">
      <alignment vertical="center"/>
    </xf>
    <xf numFmtId="0" fontId="217" fillId="0" borderId="0" xfId="0" applyFont="1" applyAlignment="1">
      <alignment horizontal="right" vertical="center"/>
    </xf>
    <xf numFmtId="0" fontId="217" fillId="0" borderId="0" xfId="0" applyFont="1" applyAlignment="1">
      <alignment vertical="center"/>
    </xf>
    <xf numFmtId="0" fontId="217" fillId="0" borderId="0" xfId="0" applyFont="1" applyAlignment="1">
      <alignment horizontal="right" vertical="center"/>
    </xf>
    <xf numFmtId="0" fontId="218" fillId="0" borderId="0" xfId="0" applyFont="1" applyAlignment="1">
      <alignment horizontal="center" vertical="center"/>
    </xf>
    <xf numFmtId="0" fontId="218" fillId="0" borderId="0" xfId="0" applyFont="1" applyFill="1" applyAlignment="1">
      <alignment horizontal="center" vertical="center"/>
    </xf>
    <xf numFmtId="0" fontId="219" fillId="0" borderId="0" xfId="0" applyFont="1" applyAlignment="1">
      <alignment horizontal="center" vertical="center"/>
    </xf>
    <xf numFmtId="0" fontId="220" fillId="0" borderId="0" xfId="0" applyFont="1" applyAlignment="1">
      <alignment horizontal="center" vertical="center"/>
    </xf>
    <xf numFmtId="0" fontId="221" fillId="0" borderId="0" xfId="0" applyFont="1" applyAlignment="1">
      <alignment horizontal="center" vertical="center"/>
    </xf>
    <xf numFmtId="177" fontId="222" fillId="0" borderId="0" xfId="0" applyNumberFormat="1" applyFont="1" applyAlignment="1">
      <alignment horizontal="right" vertical="center"/>
    </xf>
    <xf numFmtId="0" fontId="223" fillId="0" borderId="0" xfId="0" applyFont="1" applyAlignment="1">
      <alignment horizontal="right"/>
    </xf>
    <xf numFmtId="0" fontId="223" fillId="0" borderId="0" xfId="0" applyFont="1" applyAlignment="1">
      <alignment horizontal="center" vertical="center"/>
    </xf>
    <xf numFmtId="177" fontId="223" fillId="0" borderId="0" xfId="0" applyNumberFormat="1" applyFont="1" applyAlignment="1">
      <alignment horizontal="center" vertical="center"/>
    </xf>
    <xf numFmtId="0" fontId="224" fillId="0" borderId="0" xfId="0" applyFont="1" applyAlignment="1">
      <alignment horizontal="center" vertical="center"/>
    </xf>
    <xf numFmtId="0" fontId="219" fillId="0" borderId="21" xfId="0" applyFont="1" applyBorder="1" applyAlignment="1">
      <alignment horizontal="center" vertical="center"/>
    </xf>
    <xf numFmtId="0" fontId="168" fillId="0" borderId="7" xfId="0" applyFont="1" applyBorder="1" applyAlignment="1" applyProtection="1">
      <alignment horizontal="center" vertical="center"/>
    </xf>
    <xf numFmtId="0" fontId="168" fillId="0" borderId="0" xfId="0" applyFont="1" applyBorder="1" applyAlignment="1" applyProtection="1">
      <alignment horizontal="center" vertical="center"/>
    </xf>
    <xf numFmtId="0" fontId="219" fillId="0" borderId="7" xfId="0" applyFont="1" applyBorder="1" applyAlignment="1" applyProtection="1">
      <alignment horizontal="center" vertical="center"/>
    </xf>
    <xf numFmtId="0" fontId="225" fillId="0" borderId="5" xfId="0" applyFont="1" applyBorder="1" applyAlignment="1" applyProtection="1">
      <alignment horizontal="center" vertical="center"/>
    </xf>
    <xf numFmtId="0" fontId="225" fillId="0" borderId="2" xfId="0" applyFont="1" applyBorder="1" applyAlignment="1" applyProtection="1">
      <alignment horizontal="center" vertical="center"/>
    </xf>
    <xf numFmtId="0" fontId="226" fillId="0" borderId="5" xfId="0" applyFont="1" applyBorder="1" applyAlignment="1" applyProtection="1">
      <alignment horizontal="center" vertical="center"/>
    </xf>
    <xf numFmtId="0" fontId="168" fillId="0" borderId="0" xfId="0" applyFont="1" applyBorder="1" applyAlignment="1">
      <alignment horizontal="center" vertical="center"/>
    </xf>
    <xf numFmtId="0" fontId="146" fillId="0" borderId="0" xfId="1" applyFont="1" applyBorder="1" applyAlignment="1" applyProtection="1"/>
    <xf numFmtId="14" fontId="70" fillId="0" borderId="0" xfId="0" applyNumberFormat="1" applyFont="1" applyBorder="1" applyAlignment="1">
      <alignment vertical="center"/>
    </xf>
    <xf numFmtId="14" fontId="71" fillId="0" borderId="0" xfId="0" applyNumberFormat="1" applyFont="1" applyBorder="1" applyAlignment="1">
      <alignment vertical="center"/>
    </xf>
    <xf numFmtId="0" fontId="71" fillId="0" borderId="0" xfId="0" applyFont="1" applyBorder="1" applyAlignment="1">
      <alignment vertical="center"/>
    </xf>
    <xf numFmtId="0" fontId="93" fillId="0" borderId="0" xfId="0" applyFont="1" applyBorder="1" applyAlignment="1" applyProtection="1">
      <alignment vertical="center"/>
      <protection locked="0"/>
    </xf>
    <xf numFmtId="0" fontId="142" fillId="0" borderId="0" xfId="0" applyFont="1" applyBorder="1" applyAlignment="1">
      <alignment vertical="center" textRotation="255"/>
    </xf>
    <xf numFmtId="0" fontId="99" fillId="0" borderId="0" xfId="0" applyFont="1" applyBorder="1" applyAlignment="1" applyProtection="1">
      <alignment vertical="center"/>
      <protection locked="0"/>
    </xf>
    <xf numFmtId="0" fontId="99" fillId="0" borderId="0" xfId="0" applyFont="1" applyBorder="1" applyAlignment="1">
      <alignment vertical="center"/>
    </xf>
    <xf numFmtId="0" fontId="144" fillId="0" borderId="0" xfId="1" applyNumberFormat="1" applyFont="1" applyBorder="1" applyAlignment="1" applyProtection="1">
      <alignment vertical="center" justifyLastLine="1"/>
    </xf>
    <xf numFmtId="0" fontId="59" fillId="0" borderId="0" xfId="0" applyFont="1" applyBorder="1" applyAlignment="1">
      <alignment vertical="center"/>
    </xf>
    <xf numFmtId="0" fontId="96" fillId="0" borderId="0" xfId="0" applyFont="1" applyBorder="1" applyAlignment="1" applyProtection="1">
      <alignment vertical="center"/>
      <protection locked="0"/>
    </xf>
    <xf numFmtId="49" fontId="143" fillId="0" borderId="0" xfId="0" applyNumberFormat="1" applyFont="1" applyBorder="1" applyAlignment="1" applyProtection="1">
      <alignment vertical="center"/>
      <protection locked="0"/>
    </xf>
    <xf numFmtId="49" fontId="100" fillId="0" borderId="0" xfId="0" applyNumberFormat="1" applyFont="1" applyBorder="1" applyAlignment="1" applyProtection="1">
      <alignment vertical="top"/>
      <protection locked="0"/>
    </xf>
    <xf numFmtId="0" fontId="206" fillId="0" borderId="7" xfId="0" applyFont="1" applyBorder="1" applyAlignment="1">
      <alignment horizontal="center"/>
    </xf>
    <xf numFmtId="0" fontId="227" fillId="0" borderId="24" xfId="0" applyFont="1" applyBorder="1" applyAlignment="1">
      <alignment horizontal="center" vertical="center"/>
    </xf>
    <xf numFmtId="0" fontId="176" fillId="0" borderId="8" xfId="0" applyFont="1" applyBorder="1" applyAlignment="1">
      <alignment horizontal="center" vertical="center"/>
    </xf>
    <xf numFmtId="0" fontId="58" fillId="0" borderId="2" xfId="0" applyFont="1" applyBorder="1" applyAlignment="1">
      <alignment horizontal="center" vertical="center"/>
    </xf>
    <xf numFmtId="0" fontId="236" fillId="0" borderId="24" xfId="0" applyFont="1" applyBorder="1" applyAlignment="1">
      <alignment horizontal="center" vertical="center"/>
    </xf>
    <xf numFmtId="0" fontId="176" fillId="0" borderId="8" xfId="0" applyFont="1" applyBorder="1" applyAlignment="1">
      <alignment horizontal="center" vertical="center"/>
    </xf>
    <xf numFmtId="0" fontId="58" fillId="0" borderId="2" xfId="0" applyFont="1" applyBorder="1" applyAlignment="1">
      <alignment horizontal="center" vertical="center"/>
    </xf>
    <xf numFmtId="0" fontId="176" fillId="0" borderId="8" xfId="0" applyFont="1" applyBorder="1" applyAlignment="1">
      <alignment horizontal="center" vertical="center"/>
    </xf>
    <xf numFmtId="0" fontId="58" fillId="0" borderId="2" xfId="0" applyFont="1" applyBorder="1" applyAlignment="1">
      <alignment horizontal="center" vertical="center"/>
    </xf>
    <xf numFmtId="0" fontId="238" fillId="0" borderId="20" xfId="0" applyFont="1" applyBorder="1" applyAlignment="1">
      <alignment horizontal="center" vertical="center"/>
    </xf>
    <xf numFmtId="0" fontId="239" fillId="0" borderId="20" xfId="0" applyFont="1" applyBorder="1" applyAlignment="1">
      <alignment horizontal="center" vertical="center"/>
    </xf>
    <xf numFmtId="0" fontId="240" fillId="0" borderId="20" xfId="0" applyFont="1" applyBorder="1" applyAlignment="1">
      <alignment horizontal="center" vertical="center"/>
    </xf>
    <xf numFmtId="0" fontId="239" fillId="0" borderId="0" xfId="0" applyFont="1"/>
    <xf numFmtId="0" fontId="6" fillId="0" borderId="5" xfId="0" applyFont="1" applyBorder="1" applyAlignment="1" applyProtection="1">
      <alignment horizontal="left" vertical="center"/>
      <protection locked="0"/>
    </xf>
    <xf numFmtId="0" fontId="241" fillId="0" borderId="21" xfId="0" applyFont="1" applyBorder="1" applyAlignment="1">
      <alignment horizontal="center" vertical="center"/>
    </xf>
    <xf numFmtId="0" fontId="242" fillId="0" borderId="21" xfId="0" applyFont="1" applyBorder="1" applyAlignment="1">
      <alignment horizontal="center" vertical="center"/>
    </xf>
    <xf numFmtId="0" fontId="243" fillId="0" borderId="21" xfId="0" applyFont="1" applyBorder="1" applyAlignment="1">
      <alignment horizontal="center" vertical="center"/>
    </xf>
    <xf numFmtId="0" fontId="244" fillId="0" borderId="0" xfId="0" applyFont="1"/>
    <xf numFmtId="0" fontId="242" fillId="0" borderId="21" xfId="0" applyFont="1" applyFill="1" applyBorder="1" applyAlignment="1">
      <alignment horizontal="center" vertical="center"/>
    </xf>
    <xf numFmtId="49" fontId="244" fillId="0" borderId="0" xfId="0" applyNumberFormat="1" applyFont="1"/>
    <xf numFmtId="0" fontId="245" fillId="0" borderId="21" xfId="0" applyFont="1" applyBorder="1" applyAlignment="1">
      <alignment horizontal="center" vertical="center"/>
    </xf>
    <xf numFmtId="0" fontId="0" fillId="0" borderId="32" xfId="0" applyBorder="1"/>
    <xf numFmtId="0" fontId="3" fillId="0" borderId="32" xfId="0" applyFont="1" applyBorder="1"/>
    <xf numFmtId="0" fontId="3" fillId="0" borderId="6" xfId="0" applyFont="1" applyBorder="1"/>
    <xf numFmtId="0" fontId="248" fillId="0" borderId="0" xfId="0" applyFont="1"/>
    <xf numFmtId="0" fontId="251" fillId="0" borderId="8" xfId="0" applyFont="1" applyBorder="1" applyAlignment="1">
      <alignment horizontal="center" vertical="center"/>
    </xf>
    <xf numFmtId="0" fontId="252" fillId="0" borderId="2" xfId="0" applyFont="1" applyBorder="1" applyAlignment="1">
      <alignment horizontal="center" vertical="center"/>
    </xf>
    <xf numFmtId="0" fontId="249" fillId="0" borderId="0" xfId="0" applyFont="1" applyAlignment="1">
      <alignment horizontal="center" vertical="center"/>
    </xf>
    <xf numFmtId="0" fontId="255" fillId="0" borderId="8" xfId="0" applyFont="1" applyBorder="1" applyAlignment="1">
      <alignment horizontal="center" vertical="center"/>
    </xf>
    <xf numFmtId="0" fontId="256" fillId="0" borderId="2" xfId="0" applyFont="1" applyBorder="1" applyAlignment="1">
      <alignment horizontal="center" vertical="center"/>
    </xf>
    <xf numFmtId="0" fontId="257" fillId="0" borderId="24" xfId="0" applyFont="1" applyBorder="1" applyAlignment="1">
      <alignment horizontal="center" vertical="center"/>
    </xf>
    <xf numFmtId="0" fontId="87" fillId="0" borderId="0" xfId="0" applyFont="1" applyAlignment="1">
      <alignment horizontal="center" vertical="center"/>
    </xf>
    <xf numFmtId="0" fontId="18" fillId="0" borderId="0" xfId="0" applyFont="1" applyAlignment="1">
      <alignment horizontal="right"/>
    </xf>
    <xf numFmtId="49" fontId="7" fillId="0" borderId="0" xfId="0" applyNumberFormat="1" applyFont="1" applyAlignment="1">
      <alignment horizontal="left" vertical="center" justifyLastLine="1"/>
    </xf>
    <xf numFmtId="49" fontId="154" fillId="0" borderId="0" xfId="0" applyNumberFormat="1" applyFont="1" applyBorder="1" applyAlignment="1">
      <alignment horizontal="left" vertical="center" indent="1"/>
    </xf>
    <xf numFmtId="0" fontId="149" fillId="0" borderId="0" xfId="0" applyFont="1" applyAlignment="1">
      <alignment vertical="center"/>
    </xf>
    <xf numFmtId="177" fontId="151" fillId="0" borderId="0" xfId="0" applyNumberFormat="1" applyFont="1" applyFill="1" applyAlignment="1" applyProtection="1">
      <alignment horizontal="center" vertical="center" justifyLastLine="1"/>
      <protection locked="0"/>
    </xf>
    <xf numFmtId="0" fontId="152" fillId="0" borderId="0" xfId="1" applyFont="1" applyAlignment="1" applyProtection="1"/>
    <xf numFmtId="0" fontId="83" fillId="0" borderId="0" xfId="0" applyFont="1" applyAlignment="1">
      <alignment horizontal="center" vertical="center"/>
    </xf>
    <xf numFmtId="0" fontId="85" fillId="0" borderId="0" xfId="0" applyFont="1" applyAlignment="1">
      <alignment horizontal="center" vertical="center"/>
    </xf>
    <xf numFmtId="177" fontId="151" fillId="0" borderId="0" xfId="0" applyNumberFormat="1" applyFont="1" applyFill="1" applyAlignment="1" applyProtection="1">
      <alignment horizontal="center" vertical="center" justifyLastLine="1"/>
    </xf>
    <xf numFmtId="0" fontId="179" fillId="0" borderId="8" xfId="0" applyFont="1" applyBorder="1" applyAlignment="1">
      <alignment horizontal="center" vertical="center"/>
    </xf>
    <xf numFmtId="0" fontId="179" fillId="0" borderId="6" xfId="0" applyFont="1" applyBorder="1" applyAlignment="1">
      <alignment horizontal="center" vertical="center"/>
    </xf>
    <xf numFmtId="0" fontId="180" fillId="0" borderId="8" xfId="0" applyFont="1" applyBorder="1" applyAlignment="1">
      <alignment horizontal="center" vertical="center"/>
    </xf>
    <xf numFmtId="0" fontId="180" fillId="0" borderId="6" xfId="0" applyFont="1" applyBorder="1" applyAlignment="1">
      <alignment horizontal="center" vertical="center"/>
    </xf>
    <xf numFmtId="0" fontId="163" fillId="0" borderId="6" xfId="0" applyFont="1" applyBorder="1" applyAlignment="1" applyProtection="1">
      <alignment horizontal="left" vertical="center"/>
      <protection locked="0"/>
    </xf>
    <xf numFmtId="0" fontId="163" fillId="0" borderId="0" xfId="0" applyFont="1" applyBorder="1" applyAlignment="1" applyProtection="1">
      <alignment horizontal="left" vertical="center"/>
      <protection locked="0"/>
    </xf>
    <xf numFmtId="0" fontId="163" fillId="0" borderId="5" xfId="0" applyFont="1" applyBorder="1" applyAlignment="1" applyProtection="1">
      <alignment horizontal="left" vertical="center"/>
      <protection locked="0"/>
    </xf>
    <xf numFmtId="0" fontId="179" fillId="0" borderId="7" xfId="0" applyFont="1" applyBorder="1" applyAlignment="1">
      <alignment horizontal="center" vertical="center"/>
    </xf>
    <xf numFmtId="0" fontId="179" fillId="0" borderId="0" xfId="0" applyFont="1" applyBorder="1" applyAlignment="1">
      <alignment horizontal="center" vertical="center"/>
    </xf>
    <xf numFmtId="0" fontId="163" fillId="0" borderId="9" xfId="0" applyFont="1" applyBorder="1" applyAlignment="1" applyProtection="1">
      <alignment horizontal="left" vertical="center"/>
      <protection locked="0"/>
    </xf>
    <xf numFmtId="0" fontId="163" fillId="0" borderId="1" xfId="0" applyFont="1" applyBorder="1" applyAlignment="1" applyProtection="1">
      <alignment horizontal="left" vertical="center"/>
      <protection locked="0"/>
    </xf>
    <xf numFmtId="0" fontId="163" fillId="0" borderId="10" xfId="0" applyFont="1" applyBorder="1" applyAlignment="1" applyProtection="1">
      <alignment horizontal="left" vertical="center"/>
      <protection locked="0"/>
    </xf>
    <xf numFmtId="0" fontId="181" fillId="0" borderId="8" xfId="0" applyFont="1" applyBorder="1" applyAlignment="1">
      <alignment horizontal="center" vertical="center"/>
    </xf>
    <xf numFmtId="0" fontId="181" fillId="0" borderId="6" xfId="0" applyFont="1" applyBorder="1" applyAlignment="1">
      <alignment horizontal="center" vertical="center"/>
    </xf>
    <xf numFmtId="0" fontId="180" fillId="0" borderId="7" xfId="0" applyFont="1" applyFill="1" applyBorder="1" applyAlignment="1">
      <alignment horizontal="center" vertical="center"/>
    </xf>
    <xf numFmtId="0" fontId="180" fillId="0" borderId="0" xfId="0" applyFont="1" applyFill="1" applyBorder="1" applyAlignment="1">
      <alignment horizontal="center" vertical="center"/>
    </xf>
    <xf numFmtId="0" fontId="180" fillId="0" borderId="7" xfId="0" applyFont="1" applyFill="1" applyBorder="1" applyAlignment="1" applyProtection="1">
      <alignment horizontal="center" vertical="center"/>
    </xf>
    <xf numFmtId="0" fontId="180" fillId="0" borderId="0" xfId="0" applyFont="1" applyFill="1" applyBorder="1" applyAlignment="1" applyProtection="1">
      <alignment horizontal="center" vertical="center"/>
    </xf>
    <xf numFmtId="0" fontId="181" fillId="0" borderId="7" xfId="0" applyFont="1" applyBorder="1" applyAlignment="1">
      <alignment horizontal="center" vertical="center"/>
    </xf>
    <xf numFmtId="0" fontId="181" fillId="0" borderId="0" xfId="0" applyFont="1" applyBorder="1" applyAlignment="1">
      <alignment horizontal="center" vertical="center"/>
    </xf>
    <xf numFmtId="0" fontId="91" fillId="0" borderId="6" xfId="0" applyFont="1" applyBorder="1" applyAlignment="1"/>
    <xf numFmtId="0" fontId="237" fillId="0" borderId="6" xfId="0" applyFont="1" applyBorder="1" applyAlignment="1" applyProtection="1">
      <alignment horizontal="center" vertical="center"/>
      <protection locked="0"/>
    </xf>
    <xf numFmtId="0" fontId="237" fillId="0" borderId="0" xfId="0" applyFont="1" applyBorder="1" applyAlignment="1" applyProtection="1">
      <alignment horizontal="center" vertical="center"/>
      <protection locked="0"/>
    </xf>
    <xf numFmtId="0" fontId="237" fillId="0" borderId="5" xfId="0" applyFont="1" applyBorder="1" applyAlignment="1" applyProtection="1">
      <alignment horizontal="center" vertical="center"/>
      <protection locked="0"/>
    </xf>
    <xf numFmtId="0" fontId="180" fillId="0" borderId="7" xfId="0" applyFont="1" applyBorder="1" applyAlignment="1">
      <alignment horizontal="center" vertical="center"/>
    </xf>
    <xf numFmtId="0" fontId="180" fillId="0" borderId="0" xfId="0" applyFont="1" applyBorder="1" applyAlignment="1">
      <alignment horizontal="center" vertical="center"/>
    </xf>
    <xf numFmtId="0" fontId="189" fillId="0" borderId="22" xfId="0" applyFont="1" applyBorder="1" applyAlignment="1">
      <alignment horizontal="center" vertical="center"/>
    </xf>
    <xf numFmtId="0" fontId="190" fillId="0" borderId="22" xfId="0" applyFont="1" applyBorder="1" applyAlignment="1">
      <alignment horizontal="center" vertical="center"/>
    </xf>
    <xf numFmtId="0" fontId="184" fillId="0" borderId="0" xfId="0" applyNumberFormat="1" applyFont="1" applyAlignment="1">
      <alignment horizontal="right" vertical="center" justifyLastLine="1"/>
    </xf>
    <xf numFmtId="0" fontId="191" fillId="0" borderId="22" xfId="0" applyFont="1" applyBorder="1" applyAlignment="1">
      <alignment horizontal="center" vertical="center"/>
    </xf>
    <xf numFmtId="0" fontId="19" fillId="0" borderId="0" xfId="0" applyFont="1" applyAlignment="1">
      <alignment horizontal="center" vertical="center"/>
    </xf>
    <xf numFmtId="0" fontId="167" fillId="0" borderId="0" xfId="0" applyFont="1" applyAlignment="1">
      <alignment horizontal="center" vertical="center"/>
    </xf>
    <xf numFmtId="0" fontId="33" fillId="0" borderId="0" xfId="0" applyFont="1" applyAlignment="1">
      <alignment horizontal="left" vertical="center"/>
    </xf>
    <xf numFmtId="0" fontId="87" fillId="0" borderId="1" xfId="1" applyFont="1" applyBorder="1" applyAlignment="1" applyProtection="1">
      <alignment horizontal="center" vertical="top"/>
    </xf>
    <xf numFmtId="0" fontId="6" fillId="0" borderId="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237" fillId="0" borderId="6" xfId="0" applyFont="1" applyBorder="1" applyAlignment="1" applyProtection="1">
      <alignment horizontal="left" vertical="center"/>
      <protection locked="0"/>
    </xf>
    <xf numFmtId="0" fontId="237" fillId="0" borderId="0" xfId="0" applyFont="1" applyBorder="1" applyAlignment="1" applyProtection="1">
      <alignment horizontal="left" vertical="center"/>
      <protection locked="0"/>
    </xf>
    <xf numFmtId="0" fontId="237" fillId="0" borderId="5" xfId="0" applyFont="1" applyBorder="1" applyAlignment="1" applyProtection="1">
      <alignment horizontal="left" vertical="center"/>
      <protection locked="0"/>
    </xf>
    <xf numFmtId="0" fontId="181" fillId="0" borderId="7" xfId="0" applyFont="1" applyBorder="1" applyAlignment="1" applyProtection="1">
      <alignment horizontal="center" vertical="center"/>
    </xf>
    <xf numFmtId="0" fontId="181" fillId="0" borderId="0" xfId="0" applyFont="1" applyBorder="1" applyAlignment="1" applyProtection="1">
      <alignment horizontal="center" vertical="center"/>
    </xf>
    <xf numFmtId="0" fontId="181" fillId="0" borderId="8" xfId="0" applyFont="1" applyBorder="1" applyAlignment="1" applyProtection="1">
      <alignment horizontal="center" vertical="center"/>
    </xf>
    <xf numFmtId="0" fontId="181" fillId="0" borderId="6" xfId="0" applyFont="1" applyBorder="1" applyAlignment="1" applyProtection="1">
      <alignment horizontal="center" vertical="center"/>
    </xf>
    <xf numFmtId="0" fontId="247" fillId="0" borderId="7" xfId="0" applyFont="1" applyFill="1" applyBorder="1" applyAlignment="1">
      <alignment horizontal="center" vertical="center"/>
    </xf>
    <xf numFmtId="0" fontId="247" fillId="0" borderId="0" xfId="0" applyFont="1" applyFill="1" applyBorder="1" applyAlignment="1">
      <alignment horizontal="center" vertical="center"/>
    </xf>
    <xf numFmtId="0" fontId="180" fillId="0" borderId="7" xfId="0" applyFont="1" applyBorder="1" applyAlignment="1" applyProtection="1">
      <alignment horizontal="center" vertical="center"/>
    </xf>
    <xf numFmtId="0" fontId="180" fillId="0" borderId="0" xfId="0" applyFont="1" applyBorder="1" applyAlignment="1" applyProtection="1">
      <alignment horizontal="center" vertical="center"/>
    </xf>
    <xf numFmtId="0" fontId="179" fillId="0" borderId="8" xfId="0" applyFont="1" applyBorder="1" applyAlignment="1" applyProtection="1">
      <alignment horizontal="center" vertical="center"/>
    </xf>
    <xf numFmtId="0" fontId="179" fillId="0" borderId="6" xfId="0" applyFont="1" applyBorder="1" applyAlignment="1" applyProtection="1">
      <alignment horizontal="center" vertical="center"/>
    </xf>
    <xf numFmtId="0" fontId="180" fillId="0" borderId="8" xfId="0" applyFont="1" applyBorder="1" applyAlignment="1" applyProtection="1">
      <alignment horizontal="center" vertical="center"/>
    </xf>
    <xf numFmtId="0" fontId="180" fillId="0" borderId="6" xfId="0" applyFont="1" applyBorder="1" applyAlignment="1" applyProtection="1">
      <alignment horizontal="center" vertical="center"/>
    </xf>
    <xf numFmtId="0" fontId="179" fillId="0" borderId="7" xfId="0" applyFont="1" applyBorder="1" applyAlignment="1" applyProtection="1">
      <alignment horizontal="center" vertical="center"/>
    </xf>
    <xf numFmtId="0" fontId="179" fillId="0" borderId="0" xfId="0" applyFont="1" applyBorder="1" applyAlignment="1" applyProtection="1">
      <alignment horizontal="center" vertical="center"/>
    </xf>
    <xf numFmtId="0" fontId="228" fillId="0" borderId="8" xfId="0" applyFont="1" applyBorder="1" applyAlignment="1" applyProtection="1">
      <alignment horizontal="center" vertical="center"/>
    </xf>
    <xf numFmtId="0" fontId="228" fillId="0" borderId="6" xfId="0" applyFont="1" applyBorder="1" applyAlignment="1" applyProtection="1">
      <alignment horizontal="center" vertical="center"/>
    </xf>
    <xf numFmtId="0" fontId="246" fillId="0" borderId="7" xfId="0" applyFont="1" applyBorder="1" applyAlignment="1" applyProtection="1">
      <alignment horizontal="center" vertical="center"/>
    </xf>
    <xf numFmtId="0" fontId="246" fillId="0" borderId="0" xfId="0" applyFont="1" applyBorder="1" applyAlignment="1" applyProtection="1">
      <alignment horizontal="center" vertical="center"/>
    </xf>
    <xf numFmtId="0" fontId="228" fillId="0" borderId="7" xfId="0" applyFont="1" applyBorder="1" applyAlignment="1" applyProtection="1">
      <alignment horizontal="center" vertical="center"/>
    </xf>
    <xf numFmtId="0" fontId="228" fillId="0" borderId="0" xfId="0" applyFont="1" applyBorder="1" applyAlignment="1" applyProtection="1">
      <alignment horizontal="center" vertical="center"/>
    </xf>
    <xf numFmtId="0" fontId="246" fillId="0" borderId="7" xfId="0" applyFont="1" applyFill="1" applyBorder="1" applyAlignment="1" applyProtection="1">
      <alignment horizontal="center" vertical="center"/>
    </xf>
    <xf numFmtId="0" fontId="246" fillId="0" borderId="0" xfId="0" applyFont="1" applyFill="1" applyBorder="1" applyAlignment="1" applyProtection="1">
      <alignment horizontal="center" vertical="center"/>
    </xf>
    <xf numFmtId="0" fontId="237" fillId="0" borderId="32" xfId="0" applyFont="1" applyBorder="1" applyAlignment="1" applyProtection="1">
      <alignment horizontal="center" vertical="center"/>
      <protection locked="0"/>
    </xf>
    <xf numFmtId="0" fontId="167" fillId="0" borderId="0" xfId="0" applyFont="1" applyAlignment="1" applyProtection="1">
      <alignment horizontal="center" vertical="center"/>
      <protection locked="0"/>
    </xf>
    <xf numFmtId="0" fontId="193" fillId="0" borderId="22" xfId="0" applyFont="1" applyBorder="1" applyAlignment="1">
      <alignment horizontal="center" vertical="center"/>
    </xf>
    <xf numFmtId="0" fontId="194" fillId="0" borderId="22" xfId="0" applyFont="1" applyBorder="1" applyAlignment="1">
      <alignment horizontal="center" vertical="center"/>
    </xf>
    <xf numFmtId="0" fontId="192" fillId="0" borderId="22" xfId="0" applyFont="1" applyBorder="1" applyAlignment="1">
      <alignment horizontal="center" vertical="center"/>
    </xf>
    <xf numFmtId="0" fontId="253" fillId="0" borderId="6" xfId="0" applyFont="1" applyBorder="1" applyAlignment="1" applyProtection="1">
      <alignment horizontal="center" vertical="center"/>
      <protection locked="0"/>
    </xf>
    <xf numFmtId="0" fontId="253" fillId="0" borderId="0" xfId="0" applyFont="1" applyBorder="1" applyAlignment="1" applyProtection="1">
      <alignment horizontal="center" vertical="center"/>
      <protection locked="0"/>
    </xf>
    <xf numFmtId="0" fontId="253" fillId="0" borderId="5" xfId="0" applyFont="1" applyBorder="1" applyAlignment="1" applyProtection="1">
      <alignment horizontal="center" vertical="center"/>
      <protection locked="0"/>
    </xf>
    <xf numFmtId="0" fontId="67" fillId="0" borderId="9"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5" fillId="0" borderId="8" xfId="0" applyFont="1" applyBorder="1" applyAlignment="1" applyProtection="1">
      <alignment horizontal="left" vertical="center"/>
      <protection locked="0"/>
    </xf>
    <xf numFmtId="0" fontId="65" fillId="0" borderId="7" xfId="0" applyFont="1" applyBorder="1" applyAlignment="1" applyProtection="1">
      <alignment horizontal="left" vertical="center"/>
      <protection locked="0"/>
    </xf>
    <xf numFmtId="0" fontId="65" fillId="0" borderId="2" xfId="0" applyFont="1" applyBorder="1" applyAlignment="1" applyProtection="1">
      <alignment horizontal="left" vertical="center"/>
      <protection locked="0"/>
    </xf>
    <xf numFmtId="0" fontId="65" fillId="0" borderId="9" xfId="0" applyFont="1" applyBorder="1" applyAlignment="1" applyProtection="1">
      <alignment horizontal="left" vertical="center"/>
      <protection locked="0"/>
    </xf>
    <xf numFmtId="0" fontId="65" fillId="0" borderId="1" xfId="0" applyFont="1" applyBorder="1" applyAlignment="1" applyProtection="1">
      <alignment horizontal="left" vertical="center"/>
      <protection locked="0"/>
    </xf>
    <xf numFmtId="0" fontId="65" fillId="0" borderId="10" xfId="0" applyFont="1" applyBorder="1" applyAlignment="1" applyProtection="1">
      <alignment horizontal="left" vertical="center"/>
      <protection locked="0"/>
    </xf>
    <xf numFmtId="49" fontId="58" fillId="0" borderId="9" xfId="0" applyNumberFormat="1" applyFont="1" applyBorder="1" applyAlignment="1" applyProtection="1">
      <alignment horizontal="left" vertical="center"/>
      <protection locked="0"/>
    </xf>
    <xf numFmtId="49" fontId="58" fillId="0" borderId="1" xfId="0" applyNumberFormat="1" applyFont="1" applyBorder="1" applyAlignment="1" applyProtection="1">
      <alignment horizontal="left" vertical="center"/>
      <protection locked="0"/>
    </xf>
    <xf numFmtId="49" fontId="58" fillId="0" borderId="10" xfId="0" applyNumberFormat="1" applyFont="1" applyBorder="1" applyAlignment="1" applyProtection="1">
      <alignment horizontal="left" vertical="center"/>
      <protection locked="0"/>
    </xf>
    <xf numFmtId="0" fontId="66" fillId="0" borderId="9"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53" fillId="0" borderId="0" xfId="0" applyFont="1" applyAlignment="1">
      <alignment horizontal="center" vertical="center"/>
    </xf>
    <xf numFmtId="49" fontId="58" fillId="0" borderId="8" xfId="0" applyNumberFormat="1" applyFont="1" applyBorder="1" applyAlignment="1" applyProtection="1">
      <alignment horizontal="left" vertical="center"/>
      <protection locked="0"/>
    </xf>
    <xf numFmtId="49" fontId="58" fillId="0" borderId="7" xfId="0" applyNumberFormat="1" applyFont="1" applyBorder="1" applyAlignment="1" applyProtection="1">
      <alignment horizontal="left" vertical="center"/>
      <protection locked="0"/>
    </xf>
    <xf numFmtId="49" fontId="58" fillId="0" borderId="2" xfId="0" applyNumberFormat="1" applyFont="1" applyBorder="1" applyAlignment="1" applyProtection="1">
      <alignment horizontal="left" vertical="center"/>
      <protection locked="0"/>
    </xf>
    <xf numFmtId="0" fontId="56" fillId="0" borderId="8" xfId="0" applyFont="1" applyBorder="1" applyAlignment="1" applyProtection="1">
      <alignment horizontal="center" vertical="center"/>
      <protection locked="0"/>
    </xf>
    <xf numFmtId="0" fontId="56" fillId="0" borderId="2" xfId="0" applyFont="1" applyBorder="1" applyAlignment="1" applyProtection="1">
      <alignment horizontal="center" vertical="center"/>
      <protection locked="0"/>
    </xf>
    <xf numFmtId="0" fontId="54" fillId="0" borderId="0" xfId="0" applyFont="1" applyAlignment="1">
      <alignment horizontal="center" vertical="center"/>
    </xf>
    <xf numFmtId="0" fontId="58" fillId="0" borderId="3" xfId="0" applyFont="1" applyBorder="1" applyAlignment="1">
      <alignment horizontal="center" vertical="center"/>
    </xf>
    <xf numFmtId="0" fontId="58" fillId="0" borderId="23" xfId="0" applyFont="1" applyBorder="1" applyAlignment="1">
      <alignment horizontal="center" vertical="center"/>
    </xf>
    <xf numFmtId="0" fontId="58" fillId="0" borderId="4" xfId="0" applyFont="1" applyBorder="1" applyAlignment="1">
      <alignment horizontal="center" vertical="center"/>
    </xf>
    <xf numFmtId="0" fontId="45" fillId="0" borderId="9"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57" fillId="0" borderId="0" xfId="0" applyFont="1" applyAlignment="1">
      <alignment horizontal="right"/>
    </xf>
    <xf numFmtId="0" fontId="48" fillId="0" borderId="0" xfId="0" applyNumberFormat="1" applyFont="1" applyAlignment="1">
      <alignment horizontal="center" vertical="center" justifyLastLine="1"/>
    </xf>
    <xf numFmtId="14" fontId="70" fillId="0" borderId="0" xfId="0" applyNumberFormat="1" applyFont="1" applyAlignment="1">
      <alignment horizontal="center" vertical="center"/>
    </xf>
    <xf numFmtId="14" fontId="71" fillId="0" borderId="0" xfId="0" applyNumberFormat="1" applyFont="1" applyAlignment="1">
      <alignment horizontal="center" vertical="center"/>
    </xf>
    <xf numFmtId="0" fontId="71" fillId="0" borderId="0" xfId="0" applyFont="1" applyAlignment="1">
      <alignment horizontal="center" vertical="center"/>
    </xf>
    <xf numFmtId="0" fontId="49" fillId="0" borderId="0" xfId="0" applyFont="1" applyAlignment="1">
      <alignment horizontal="left" vertical="center"/>
    </xf>
    <xf numFmtId="38" fontId="65" fillId="0" borderId="8" xfId="2" applyFont="1" applyBorder="1" applyAlignment="1" applyProtection="1">
      <alignment horizontal="left" vertical="center"/>
      <protection locked="0"/>
    </xf>
    <xf numFmtId="38" fontId="65" fillId="0" borderId="7" xfId="2" applyFont="1" applyBorder="1" applyAlignment="1" applyProtection="1">
      <alignment horizontal="left" vertical="center"/>
      <protection locked="0"/>
    </xf>
    <xf numFmtId="38" fontId="65" fillId="0" borderId="2" xfId="2" applyFont="1" applyBorder="1" applyAlignment="1" applyProtection="1">
      <alignment horizontal="left" vertical="center"/>
      <protection locked="0"/>
    </xf>
    <xf numFmtId="0" fontId="66" fillId="0" borderId="9" xfId="0" applyFont="1" applyBorder="1" applyAlignment="1">
      <alignment horizontal="center" vertical="center"/>
    </xf>
    <xf numFmtId="0" fontId="66" fillId="0" borderId="10" xfId="0" applyFont="1" applyBorder="1" applyAlignment="1">
      <alignment horizontal="center" vertical="center"/>
    </xf>
    <xf numFmtId="0" fontId="229" fillId="0" borderId="9" xfId="0" applyFont="1" applyBorder="1" applyAlignment="1" applyProtection="1">
      <alignment horizontal="center" vertical="center"/>
      <protection locked="0"/>
    </xf>
    <xf numFmtId="0" fontId="229" fillId="0" borderId="10" xfId="0" applyFont="1" applyBorder="1" applyAlignment="1" applyProtection="1">
      <alignment horizontal="center" vertical="center"/>
      <protection locked="0"/>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8" fillId="0" borderId="9" xfId="0" applyFont="1" applyBorder="1" applyAlignment="1" applyProtection="1">
      <alignment horizontal="left" vertical="center"/>
      <protection locked="0"/>
    </xf>
    <xf numFmtId="0" fontId="68" fillId="0" borderId="1" xfId="0" applyFont="1" applyBorder="1" applyAlignment="1" applyProtection="1">
      <alignment horizontal="left" vertical="center"/>
      <protection locked="0"/>
    </xf>
    <xf numFmtId="0" fontId="250" fillId="0" borderId="9" xfId="0" applyFont="1" applyBorder="1" applyAlignment="1" applyProtection="1">
      <alignment horizontal="center" vertical="center"/>
      <protection locked="0"/>
    </xf>
    <xf numFmtId="0" fontId="250" fillId="0" borderId="10" xfId="0" applyFont="1" applyBorder="1" applyAlignment="1" applyProtection="1">
      <alignment horizontal="center" vertical="center"/>
      <protection locked="0"/>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79" fillId="0" borderId="0" xfId="0" applyFont="1" applyAlignment="1">
      <alignment horizontal="center" vertical="center"/>
    </xf>
    <xf numFmtId="0" fontId="57" fillId="0" borderId="0" xfId="0" applyFont="1" applyAlignment="1">
      <alignment horizontal="center"/>
    </xf>
    <xf numFmtId="49" fontId="138" fillId="0" borderId="0" xfId="0" applyNumberFormat="1" applyFont="1" applyBorder="1" applyAlignment="1">
      <alignment horizontal="center" vertical="center"/>
    </xf>
    <xf numFmtId="49" fontId="126" fillId="0" borderId="0" xfId="0" applyNumberFormat="1" applyFont="1" applyBorder="1" applyAlignment="1">
      <alignment horizontal="left"/>
    </xf>
    <xf numFmtId="0" fontId="142" fillId="0" borderId="0" xfId="0" applyFont="1" applyBorder="1" applyAlignment="1" applyProtection="1">
      <alignment horizontal="center" vertical="center"/>
      <protection locked="0"/>
    </xf>
    <xf numFmtId="0" fontId="116" fillId="0" borderId="0" xfId="0" applyFont="1" applyBorder="1"/>
    <xf numFmtId="0" fontId="93" fillId="0" borderId="0" xfId="0" applyFont="1" applyBorder="1" applyAlignment="1" applyProtection="1">
      <alignment horizontal="center" vertical="center"/>
      <protection locked="0"/>
    </xf>
    <xf numFmtId="49" fontId="58" fillId="0" borderId="0" xfId="0" applyNumberFormat="1" applyFont="1" applyBorder="1" applyAlignment="1" applyProtection="1">
      <alignment horizontal="left" vertical="center"/>
      <protection locked="0"/>
    </xf>
    <xf numFmtId="0" fontId="146" fillId="0" borderId="0" xfId="1" applyFont="1" applyBorder="1" applyAlignment="1" applyProtection="1">
      <alignment horizontal="left"/>
    </xf>
    <xf numFmtId="0" fontId="146" fillId="0" borderId="0" xfId="1" applyFont="1" applyBorder="1" applyAlignment="1" applyProtection="1"/>
    <xf numFmtId="0" fontId="99" fillId="0" borderId="0" xfId="0" applyFont="1" applyBorder="1" applyAlignment="1" applyProtection="1">
      <alignment horizontal="center" vertical="center"/>
      <protection locked="0"/>
    </xf>
    <xf numFmtId="0" fontId="99" fillId="0" borderId="0" xfId="0" applyFont="1" applyBorder="1" applyAlignment="1">
      <alignment horizontal="center" vertical="center"/>
    </xf>
    <xf numFmtId="0" fontId="142" fillId="0" borderId="0" xfId="0" applyFont="1" applyBorder="1" applyAlignment="1">
      <alignment horizontal="center" vertical="center" textRotation="255"/>
    </xf>
    <xf numFmtId="0" fontId="92" fillId="0" borderId="0" xfId="0" applyFont="1" applyBorder="1" applyAlignment="1" applyProtection="1">
      <alignment horizontal="center" vertical="center"/>
      <protection locked="0"/>
    </xf>
    <xf numFmtId="0" fontId="144" fillId="0" borderId="0" xfId="1" applyNumberFormat="1" applyFont="1" applyBorder="1" applyAlignment="1" applyProtection="1">
      <alignment horizontal="center" vertical="center" justifyLastLine="1"/>
    </xf>
    <xf numFmtId="0" fontId="59" fillId="0" borderId="0" xfId="0" applyFont="1" applyBorder="1" applyAlignment="1">
      <alignment horizontal="center" vertical="center"/>
    </xf>
    <xf numFmtId="0" fontId="96" fillId="0" borderId="0" xfId="0" applyFont="1" applyBorder="1" applyAlignment="1" applyProtection="1">
      <alignment horizontal="center" vertical="center"/>
      <protection locked="0"/>
    </xf>
    <xf numFmtId="49" fontId="143" fillId="0" borderId="0" xfId="0" applyNumberFormat="1" applyFont="1" applyBorder="1" applyAlignment="1" applyProtection="1">
      <alignment horizontal="center" vertical="center"/>
      <protection locked="0"/>
    </xf>
    <xf numFmtId="49" fontId="100" fillId="0" borderId="0" xfId="0" applyNumberFormat="1" applyFont="1" applyBorder="1" applyAlignment="1" applyProtection="1">
      <alignment horizontal="center" vertical="top"/>
      <protection locked="0"/>
    </xf>
    <xf numFmtId="0" fontId="52" fillId="0" borderId="0" xfId="0" applyFont="1" applyBorder="1"/>
    <xf numFmtId="0" fontId="61" fillId="0" borderId="0" xfId="0" applyFont="1" applyBorder="1" applyAlignment="1">
      <alignment horizontal="right"/>
    </xf>
    <xf numFmtId="0" fontId="210" fillId="0" borderId="6" xfId="0" applyFont="1" applyBorder="1" applyAlignment="1" applyProtection="1">
      <alignment horizontal="center" vertical="center"/>
      <protection locked="0"/>
    </xf>
    <xf numFmtId="0" fontId="210" fillId="0" borderId="0" xfId="0" applyFont="1" applyBorder="1" applyAlignment="1" applyProtection="1">
      <alignment horizontal="center" vertical="center"/>
      <protection locked="0"/>
    </xf>
    <xf numFmtId="0" fontId="127" fillId="0" borderId="8" xfId="0" applyFont="1" applyBorder="1"/>
    <xf numFmtId="0" fontId="127" fillId="0" borderId="7" xfId="0" applyFont="1" applyBorder="1"/>
    <xf numFmtId="0" fontId="127" fillId="0" borderId="2" xfId="0" applyFont="1" applyBorder="1"/>
    <xf numFmtId="0" fontId="127" fillId="0" borderId="6" xfId="0" applyFont="1" applyBorder="1"/>
    <xf numFmtId="0" fontId="127" fillId="0" borderId="0" xfId="0" applyFont="1" applyBorder="1"/>
    <xf numFmtId="0" fontId="127" fillId="0" borderId="5" xfId="0" applyFont="1" applyBorder="1"/>
    <xf numFmtId="0" fontId="127" fillId="0" borderId="9" xfId="0" applyFont="1" applyBorder="1"/>
    <xf numFmtId="0" fontId="127" fillId="0" borderId="1" xfId="0" applyFont="1" applyBorder="1"/>
    <xf numFmtId="0" fontId="127" fillId="0" borderId="10" xfId="0" applyFont="1" applyBorder="1"/>
    <xf numFmtId="0" fontId="3" fillId="0" borderId="14" xfId="0" applyFont="1" applyBorder="1" applyAlignment="1">
      <alignment horizontal="center" vertical="center"/>
    </xf>
    <xf numFmtId="0" fontId="52" fillId="0" borderId="11" xfId="0" applyFont="1" applyBorder="1"/>
    <xf numFmtId="0" fontId="52" fillId="0" borderId="15" xfId="0" applyFont="1" applyBorder="1"/>
    <xf numFmtId="0" fontId="50" fillId="0" borderId="0" xfId="0" applyFont="1" applyAlignment="1">
      <alignment horizontal="center" vertical="center"/>
    </xf>
    <xf numFmtId="0" fontId="141" fillId="0" borderId="0" xfId="0" applyFont="1" applyAlignment="1">
      <alignment horizontal="center" vertical="center"/>
    </xf>
    <xf numFmtId="0" fontId="95" fillId="0" borderId="0" xfId="0" applyFont="1" applyAlignment="1">
      <alignment horizontal="center" vertical="center" textRotation="255"/>
    </xf>
    <xf numFmtId="0" fontId="116" fillId="0" borderId="11" xfId="0" applyFont="1" applyBorder="1"/>
    <xf numFmtId="0" fontId="116" fillId="0" borderId="15" xfId="0" applyFont="1" applyBorder="1"/>
    <xf numFmtId="0" fontId="79" fillId="0" borderId="0" xfId="0" quotePrefix="1" applyFont="1" applyAlignment="1">
      <alignment horizontal="center" vertical="center"/>
    </xf>
    <xf numFmtId="0" fontId="200" fillId="0" borderId="0" xfId="0" applyFont="1" applyBorder="1" applyAlignment="1">
      <alignment horizontal="right" vertical="center"/>
    </xf>
    <xf numFmtId="49" fontId="126" fillId="0" borderId="0" xfId="0" applyNumberFormat="1" applyFont="1" applyBorder="1" applyAlignment="1"/>
    <xf numFmtId="0" fontId="127" fillId="0" borderId="0" xfId="0" applyFont="1" applyBorder="1" applyAlignment="1">
      <alignment horizontal="center" vertical="center"/>
    </xf>
    <xf numFmtId="49" fontId="143" fillId="0" borderId="0" xfId="0" applyNumberFormat="1" applyFont="1" applyBorder="1" applyAlignment="1" applyProtection="1">
      <alignment horizontal="center" vertical="top"/>
      <protection locked="0"/>
    </xf>
    <xf numFmtId="49" fontId="127" fillId="0" borderId="0" xfId="0" applyNumberFormat="1" applyFont="1" applyBorder="1" applyAlignment="1" applyProtection="1">
      <alignment horizontal="left" vertical="center"/>
      <protection locked="0"/>
    </xf>
    <xf numFmtId="0" fontId="146" fillId="0" borderId="0" xfId="1" applyFont="1" applyAlignment="1" applyProtection="1"/>
    <xf numFmtId="0" fontId="146" fillId="0" borderId="0" xfId="1" applyFont="1" applyAlignment="1" applyProtection="1">
      <alignment horizontal="left"/>
    </xf>
    <xf numFmtId="0" fontId="104" fillId="0" borderId="0" xfId="0" applyNumberFormat="1" applyFont="1" applyAlignment="1">
      <alignment horizontal="center" vertical="center" justifyLastLine="1"/>
    </xf>
    <xf numFmtId="0" fontId="31" fillId="0" borderId="0" xfId="0" applyFont="1" applyAlignment="1">
      <alignment horizontal="center" vertical="center"/>
    </xf>
    <xf numFmtId="0" fontId="105" fillId="0" borderId="0" xfId="0" applyFont="1" applyAlignment="1">
      <alignment horizontal="center" vertical="center"/>
    </xf>
    <xf numFmtId="49" fontId="106" fillId="0" borderId="0" xfId="0" applyNumberFormat="1" applyFont="1" applyBorder="1" applyAlignment="1" applyProtection="1">
      <alignment horizontal="left" vertical="center"/>
      <protection locked="0"/>
    </xf>
    <xf numFmtId="0" fontId="144" fillId="0" borderId="0" xfId="1" applyNumberFormat="1" applyFont="1" applyAlignment="1" applyProtection="1">
      <alignment horizontal="center" vertical="center" justifyLastLine="1"/>
    </xf>
    <xf numFmtId="177" fontId="102" fillId="0" borderId="0" xfId="1" applyNumberFormat="1" applyFont="1" applyFill="1" applyAlignment="1" applyProtection="1">
      <alignment horizontal="center" vertical="center" justifyLastLine="1"/>
    </xf>
    <xf numFmtId="49" fontId="100" fillId="0" borderId="0" xfId="0" applyNumberFormat="1" applyFont="1" applyBorder="1" applyAlignment="1" applyProtection="1">
      <alignment horizontal="center" vertical="center"/>
      <protection locked="0"/>
    </xf>
    <xf numFmtId="0" fontId="93" fillId="0" borderId="6" xfId="0" applyFont="1" applyBorder="1" applyAlignment="1" applyProtection="1">
      <alignment horizontal="center" vertical="center"/>
      <protection locked="0"/>
    </xf>
    <xf numFmtId="0" fontId="93" fillId="0" borderId="5" xfId="0" applyFont="1" applyBorder="1" applyAlignment="1" applyProtection="1">
      <alignment horizontal="center" vertical="center"/>
      <protection locked="0"/>
    </xf>
    <xf numFmtId="49" fontId="127" fillId="0" borderId="6" xfId="0" applyNumberFormat="1" applyFont="1" applyBorder="1" applyAlignment="1" applyProtection="1">
      <alignment horizontal="left" vertical="center"/>
      <protection locked="0"/>
    </xf>
    <xf numFmtId="49" fontId="127" fillId="0" borderId="5" xfId="0" applyNumberFormat="1" applyFont="1" applyBorder="1" applyAlignment="1" applyProtection="1">
      <alignment horizontal="left" vertical="center"/>
      <protection locked="0"/>
    </xf>
    <xf numFmtId="49" fontId="127" fillId="0" borderId="8" xfId="0" applyNumberFormat="1" applyFont="1" applyBorder="1" applyAlignment="1" applyProtection="1">
      <alignment horizontal="left" vertical="center"/>
      <protection locked="0"/>
    </xf>
    <xf numFmtId="49" fontId="127" fillId="0" borderId="7" xfId="0" applyNumberFormat="1" applyFont="1" applyBorder="1" applyAlignment="1" applyProtection="1">
      <alignment horizontal="left" vertical="center"/>
      <protection locked="0"/>
    </xf>
    <xf numFmtId="49" fontId="127" fillId="0" borderId="2" xfId="0" applyNumberFormat="1" applyFont="1" applyBorder="1" applyAlignment="1" applyProtection="1">
      <alignment horizontal="left" vertical="center"/>
      <protection locked="0"/>
    </xf>
    <xf numFmtId="49" fontId="127" fillId="0" borderId="9" xfId="0" applyNumberFormat="1" applyFont="1" applyBorder="1" applyAlignment="1" applyProtection="1">
      <alignment horizontal="left" vertical="center"/>
      <protection locked="0"/>
    </xf>
    <xf numFmtId="49" fontId="127" fillId="0" borderId="1" xfId="0" applyNumberFormat="1" applyFont="1" applyBorder="1" applyAlignment="1" applyProtection="1">
      <alignment horizontal="left" vertical="center"/>
      <protection locked="0"/>
    </xf>
    <xf numFmtId="49" fontId="127" fillId="0" borderId="10" xfId="0" applyNumberFormat="1" applyFont="1" applyBorder="1" applyAlignment="1" applyProtection="1">
      <alignment horizontal="left" vertical="center"/>
      <protection locked="0"/>
    </xf>
    <xf numFmtId="49" fontId="106" fillId="0" borderId="6" xfId="0" applyNumberFormat="1" applyFont="1" applyBorder="1" applyAlignment="1" applyProtection="1">
      <alignment horizontal="left" vertical="center"/>
      <protection locked="0"/>
    </xf>
    <xf numFmtId="49" fontId="106" fillId="0" borderId="5" xfId="0" applyNumberFormat="1" applyFont="1" applyBorder="1" applyAlignment="1" applyProtection="1">
      <alignment horizontal="left" vertical="center"/>
      <protection locked="0"/>
    </xf>
    <xf numFmtId="49" fontId="106" fillId="0" borderId="9" xfId="0" applyNumberFormat="1" applyFont="1" applyBorder="1" applyAlignment="1" applyProtection="1">
      <alignment horizontal="left" vertical="center"/>
      <protection locked="0"/>
    </xf>
    <xf numFmtId="49" fontId="106" fillId="0" borderId="1" xfId="0" applyNumberFormat="1" applyFont="1" applyBorder="1" applyAlignment="1" applyProtection="1">
      <alignment horizontal="left" vertical="center"/>
      <protection locked="0"/>
    </xf>
    <xf numFmtId="49" fontId="106" fillId="0" borderId="10" xfId="0" applyNumberFormat="1" applyFont="1" applyBorder="1" applyAlignment="1" applyProtection="1">
      <alignment horizontal="left" vertical="center"/>
      <protection locked="0"/>
    </xf>
    <xf numFmtId="14" fontId="231" fillId="0" borderId="0" xfId="0" applyNumberFormat="1" applyFont="1" applyFill="1" applyAlignment="1">
      <alignment horizontal="center" vertical="center"/>
    </xf>
    <xf numFmtId="0" fontId="92" fillId="0" borderId="6" xfId="0" applyFont="1" applyBorder="1" applyAlignment="1" applyProtection="1">
      <alignment horizontal="center" vertical="center"/>
      <protection locked="0"/>
    </xf>
    <xf numFmtId="0" fontId="92" fillId="0" borderId="5" xfId="0" applyFont="1" applyBorder="1" applyAlignment="1" applyProtection="1">
      <alignment horizontal="center" vertical="center"/>
      <protection locked="0"/>
    </xf>
    <xf numFmtId="49" fontId="230" fillId="0" borderId="6" xfId="0" applyNumberFormat="1" applyFont="1" applyBorder="1" applyAlignment="1" applyProtection="1">
      <alignment horizontal="left" vertical="center"/>
      <protection locked="0"/>
    </xf>
    <xf numFmtId="49" fontId="230" fillId="0" borderId="0" xfId="0" applyNumberFormat="1" applyFont="1" applyBorder="1" applyAlignment="1" applyProtection="1">
      <alignment horizontal="left" vertical="center"/>
      <protection locked="0"/>
    </xf>
    <xf numFmtId="49" fontId="230" fillId="0" borderId="5" xfId="0" applyNumberFormat="1" applyFont="1" applyBorder="1" applyAlignment="1" applyProtection="1">
      <alignment horizontal="left" vertical="center"/>
      <protection locked="0"/>
    </xf>
    <xf numFmtId="14" fontId="71" fillId="0" borderId="0" xfId="0" applyNumberFormat="1" applyFont="1" applyAlignment="1">
      <alignment vertical="center"/>
    </xf>
    <xf numFmtId="0" fontId="198" fillId="0" borderId="27" xfId="0" applyFont="1" applyBorder="1" applyAlignment="1">
      <alignment horizontal="center" vertical="center"/>
    </xf>
    <xf numFmtId="0" fontId="198" fillId="0" borderId="28" xfId="0" applyFont="1" applyBorder="1" applyAlignment="1">
      <alignment horizontal="center" vertical="center"/>
    </xf>
    <xf numFmtId="0" fontId="198" fillId="0" borderId="29" xfId="0" applyFont="1" applyBorder="1" applyAlignment="1">
      <alignment horizontal="center" vertical="center"/>
    </xf>
    <xf numFmtId="0" fontId="198" fillId="0" borderId="30" xfId="0" applyFont="1" applyBorder="1" applyAlignment="1">
      <alignment horizontal="center" vertical="center"/>
    </xf>
    <xf numFmtId="49" fontId="106" fillId="0" borderId="8" xfId="0" applyNumberFormat="1" applyFont="1" applyBorder="1" applyAlignment="1" applyProtection="1">
      <alignment horizontal="left" vertical="center"/>
      <protection locked="0"/>
    </xf>
    <xf numFmtId="49" fontId="106" fillId="0" borderId="7" xfId="0" applyNumberFormat="1" applyFont="1" applyBorder="1" applyAlignment="1" applyProtection="1">
      <alignment horizontal="left" vertical="center"/>
      <protection locked="0"/>
    </xf>
    <xf numFmtId="49" fontId="106" fillId="0" borderId="2" xfId="0" applyNumberFormat="1" applyFont="1" applyBorder="1" applyAlignment="1" applyProtection="1">
      <alignment horizontal="left" vertical="center"/>
      <protection locked="0"/>
    </xf>
    <xf numFmtId="49" fontId="235" fillId="0" borderId="6" xfId="0" applyNumberFormat="1" applyFont="1" applyBorder="1" applyAlignment="1" applyProtection="1">
      <alignment horizontal="left" vertical="center"/>
      <protection locked="0"/>
    </xf>
    <xf numFmtId="49" fontId="235" fillId="0" borderId="0" xfId="0" applyNumberFormat="1" applyFont="1" applyBorder="1" applyAlignment="1" applyProtection="1">
      <alignment horizontal="left" vertical="center"/>
      <protection locked="0"/>
    </xf>
    <xf numFmtId="49" fontId="235" fillId="0" borderId="5" xfId="0" applyNumberFormat="1" applyFont="1" applyBorder="1" applyAlignment="1" applyProtection="1">
      <alignment horizontal="left" vertical="center"/>
      <protection locked="0"/>
    </xf>
    <xf numFmtId="0" fontId="93" fillId="0" borderId="9" xfId="0" applyFont="1" applyBorder="1" applyAlignment="1" applyProtection="1">
      <alignment horizontal="center" vertical="center"/>
      <protection locked="0"/>
    </xf>
    <xf numFmtId="0" fontId="93" fillId="0" borderId="10" xfId="0" applyFont="1" applyBorder="1" applyAlignment="1" applyProtection="1">
      <alignment horizontal="center" vertical="center"/>
      <protection locked="0"/>
    </xf>
    <xf numFmtId="0" fontId="92" fillId="0" borderId="9" xfId="0" applyFont="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71" fillId="0" borderId="0" xfId="0" applyFont="1" applyAlignment="1">
      <alignment vertical="center"/>
    </xf>
    <xf numFmtId="0" fontId="138" fillId="0" borderId="0" xfId="0" applyFont="1" applyAlignment="1">
      <alignment horizontal="center" vertical="center"/>
    </xf>
    <xf numFmtId="0" fontId="200" fillId="0" borderId="0" xfId="0" applyFont="1" applyBorder="1" applyAlignment="1">
      <alignment horizontal="center" vertical="center"/>
    </xf>
    <xf numFmtId="14" fontId="70" fillId="0" borderId="0" xfId="0" applyNumberFormat="1" applyFont="1" applyAlignment="1">
      <alignment vertical="center"/>
    </xf>
    <xf numFmtId="0" fontId="95" fillId="0" borderId="0" xfId="0" applyFont="1" applyBorder="1" applyAlignment="1" applyProtection="1">
      <alignment horizontal="center" vertical="center"/>
      <protection locked="0"/>
    </xf>
    <xf numFmtId="0" fontId="138" fillId="0" borderId="0" xfId="0" applyFont="1" applyAlignment="1">
      <alignment horizontal="left" vertical="center"/>
    </xf>
    <xf numFmtId="0" fontId="0" fillId="0" borderId="7" xfId="0" applyBorder="1"/>
    <xf numFmtId="0" fontId="0" fillId="0" borderId="0" xfId="0" applyBorder="1"/>
    <xf numFmtId="49" fontId="59" fillId="0" borderId="9" xfId="0" applyNumberFormat="1" applyFont="1" applyBorder="1" applyAlignment="1" applyProtection="1">
      <alignment horizontal="left" vertical="center"/>
      <protection locked="0"/>
    </xf>
    <xf numFmtId="49" fontId="59" fillId="0" borderId="1" xfId="0" applyNumberFormat="1" applyFont="1" applyBorder="1" applyAlignment="1" applyProtection="1">
      <alignment horizontal="left" vertical="center"/>
      <protection locked="0"/>
    </xf>
    <xf numFmtId="49" fontId="59" fillId="0" borderId="10" xfId="0" applyNumberFormat="1" applyFont="1" applyBorder="1" applyAlignment="1" applyProtection="1">
      <alignment horizontal="left" vertical="center"/>
      <protection locked="0"/>
    </xf>
    <xf numFmtId="49" fontId="59" fillId="0" borderId="8" xfId="0" applyNumberFormat="1" applyFont="1" applyBorder="1" applyAlignment="1" applyProtection="1">
      <alignment horizontal="left" vertical="center"/>
      <protection locked="0"/>
    </xf>
    <xf numFmtId="49" fontId="59" fillId="0" borderId="7" xfId="0" applyNumberFormat="1" applyFont="1" applyBorder="1" applyAlignment="1" applyProtection="1">
      <alignment horizontal="left" vertical="center"/>
      <protection locked="0"/>
    </xf>
    <xf numFmtId="49" fontId="59" fillId="0" borderId="2" xfId="0" applyNumberFormat="1" applyFont="1" applyBorder="1" applyAlignment="1" applyProtection="1">
      <alignment horizontal="left" vertical="center"/>
      <protection locked="0"/>
    </xf>
    <xf numFmtId="0" fontId="92" fillId="0" borderId="9" xfId="0" applyFont="1" applyBorder="1" applyAlignment="1" applyProtection="1">
      <alignment horizontal="center" vertical="top"/>
      <protection locked="0"/>
    </xf>
    <xf numFmtId="0" fontId="92" fillId="0" borderId="10" xfId="0" applyFont="1" applyBorder="1" applyAlignment="1" applyProtection="1">
      <alignment horizontal="center" vertical="top"/>
      <protection locked="0"/>
    </xf>
    <xf numFmtId="49" fontId="230" fillId="0" borderId="9" xfId="0" applyNumberFormat="1" applyFont="1" applyBorder="1" applyAlignment="1" applyProtection="1">
      <alignment horizontal="left" vertical="center"/>
      <protection locked="0"/>
    </xf>
    <xf numFmtId="49" fontId="230" fillId="0" borderId="1" xfId="0" applyNumberFormat="1" applyFont="1" applyBorder="1" applyAlignment="1" applyProtection="1">
      <alignment horizontal="left" vertical="center"/>
      <protection locked="0"/>
    </xf>
    <xf numFmtId="49" fontId="230" fillId="0" borderId="10" xfId="0" applyNumberFormat="1" applyFont="1" applyBorder="1" applyAlignment="1" applyProtection="1">
      <alignment horizontal="left" vertical="center"/>
      <protection locked="0"/>
    </xf>
    <xf numFmtId="0" fontId="92" fillId="0" borderId="9" xfId="0" applyFont="1" applyBorder="1" applyAlignment="1">
      <alignment horizontal="center" vertical="top"/>
    </xf>
    <xf numFmtId="0" fontId="92" fillId="0" borderId="10" xfId="0" applyFont="1" applyBorder="1" applyAlignment="1">
      <alignment horizontal="center" vertical="top"/>
    </xf>
    <xf numFmtId="0" fontId="232" fillId="0" borderId="9" xfId="0" applyFont="1" applyBorder="1" applyAlignment="1" applyProtection="1">
      <alignment horizontal="center" vertical="top"/>
      <protection locked="0"/>
    </xf>
    <xf numFmtId="0" fontId="232" fillId="0" borderId="10" xfId="0" applyFont="1" applyBorder="1" applyAlignment="1" applyProtection="1">
      <alignment horizontal="center" vertical="top"/>
      <protection locked="0"/>
    </xf>
    <xf numFmtId="0" fontId="93" fillId="0" borderId="9" xfId="0" applyFont="1" applyBorder="1" applyAlignment="1" applyProtection="1">
      <alignment horizontal="center" vertical="top"/>
      <protection locked="0"/>
    </xf>
    <xf numFmtId="0" fontId="93" fillId="0" borderId="10" xfId="0" applyFont="1" applyBorder="1" applyAlignment="1" applyProtection="1">
      <alignment horizontal="center" vertical="top"/>
      <protection locked="0"/>
    </xf>
    <xf numFmtId="0" fontId="232" fillId="0" borderId="9" xfId="0" applyFont="1" applyBorder="1" applyAlignment="1" applyProtection="1">
      <alignment horizontal="center" vertical="center" wrapText="1"/>
      <protection locked="0"/>
    </xf>
    <xf numFmtId="0" fontId="232" fillId="0" borderId="10" xfId="0" applyFont="1" applyBorder="1" applyAlignment="1" applyProtection="1">
      <alignment horizontal="center" vertical="center"/>
      <protection locked="0"/>
    </xf>
    <xf numFmtId="0" fontId="127" fillId="0" borderId="9" xfId="0" applyFont="1" applyBorder="1" applyAlignment="1" applyProtection="1">
      <alignment horizontal="center" vertical="top"/>
      <protection locked="0"/>
    </xf>
    <xf numFmtId="0" fontId="127" fillId="0" borderId="10" xfId="0" applyFont="1" applyBorder="1" applyAlignment="1" applyProtection="1">
      <alignment horizontal="center" vertical="top"/>
      <protection locked="0"/>
    </xf>
    <xf numFmtId="0" fontId="92" fillId="0" borderId="9" xfId="0" applyFont="1" applyBorder="1" applyAlignment="1" applyProtection="1">
      <alignment horizontal="center" vertical="top" shrinkToFit="1"/>
      <protection locked="0"/>
    </xf>
    <xf numFmtId="0" fontId="92" fillId="0" borderId="10" xfId="0" applyFont="1" applyBorder="1" applyAlignment="1" applyProtection="1">
      <alignment horizontal="center" vertical="top" shrinkToFit="1"/>
      <protection locked="0"/>
    </xf>
    <xf numFmtId="0" fontId="254" fillId="0" borderId="9" xfId="0" applyFont="1" applyBorder="1" applyAlignment="1" applyProtection="1">
      <alignment horizontal="center" vertical="top"/>
      <protection locked="0"/>
    </xf>
    <xf numFmtId="0" fontId="254" fillId="0" borderId="10" xfId="0" applyFont="1" applyBorder="1" applyAlignment="1" applyProtection="1">
      <alignment horizontal="center" vertical="top"/>
      <protection locked="0"/>
    </xf>
    <xf numFmtId="0" fontId="200" fillId="0" borderId="0" xfId="0" applyNumberFormat="1" applyFont="1" applyAlignment="1">
      <alignment horizontal="center" vertical="center" justifyLastLine="1"/>
    </xf>
    <xf numFmtId="0" fontId="233" fillId="0" borderId="1" xfId="0" applyFont="1" applyBorder="1"/>
    <xf numFmtId="0" fontId="233" fillId="0" borderId="10" xfId="0" applyFont="1" applyBorder="1"/>
    <xf numFmtId="0" fontId="1" fillId="0" borderId="0" xfId="0" applyFont="1" applyBorder="1"/>
    <xf numFmtId="0" fontId="142" fillId="0" borderId="0" xfId="0" applyFont="1" applyAlignment="1">
      <alignment horizontal="center" vertical="center" textRotation="255"/>
    </xf>
    <xf numFmtId="0" fontId="54" fillId="0" borderId="0" xfId="0" applyFont="1" applyBorder="1" applyAlignment="1">
      <alignment horizontal="center" vertical="center"/>
    </xf>
    <xf numFmtId="49" fontId="138" fillId="0" borderId="0" xfId="0" applyNumberFormat="1" applyFont="1" applyAlignment="1">
      <alignment horizontal="center" vertical="center"/>
    </xf>
    <xf numFmtId="0" fontId="176" fillId="0" borderId="8" xfId="0" applyFont="1" applyBorder="1" applyAlignment="1">
      <alignment horizontal="center" vertical="center"/>
    </xf>
    <xf numFmtId="0" fontId="176" fillId="0" borderId="6" xfId="0" applyFont="1" applyBorder="1" applyAlignment="1">
      <alignment horizontal="center" vertical="center"/>
    </xf>
    <xf numFmtId="0" fontId="58" fillId="0" borderId="2" xfId="0" applyFont="1" applyBorder="1" applyAlignment="1">
      <alignment horizontal="center" vertical="center"/>
    </xf>
    <xf numFmtId="0" fontId="58" fillId="0" borderId="5" xfId="0" applyFont="1" applyBorder="1" applyAlignment="1">
      <alignment horizontal="center" vertical="center"/>
    </xf>
    <xf numFmtId="0" fontId="58" fillId="0" borderId="0" xfId="0" applyFont="1" applyBorder="1" applyAlignment="1">
      <alignment horizontal="left" vertical="center"/>
    </xf>
    <xf numFmtId="49" fontId="125" fillId="0" borderId="0" xfId="0" applyNumberFormat="1" applyFont="1" applyAlignment="1">
      <alignment horizontal="center" vertical="center"/>
    </xf>
    <xf numFmtId="0" fontId="101" fillId="0" borderId="0" xfId="0" applyFont="1" applyBorder="1" applyAlignment="1">
      <alignment horizontal="center" vertical="center"/>
    </xf>
    <xf numFmtId="0" fontId="198" fillId="0" borderId="0" xfId="0" applyFont="1" applyBorder="1" applyAlignment="1">
      <alignment horizontal="center" vertical="center"/>
    </xf>
    <xf numFmtId="0" fontId="198" fillId="0" borderId="31" xfId="0" applyFont="1" applyBorder="1" applyAlignment="1">
      <alignment horizontal="center" vertical="center"/>
    </xf>
    <xf numFmtId="0" fontId="79" fillId="0" borderId="0" xfId="0" quotePrefix="1" applyFont="1" applyBorder="1" applyAlignment="1">
      <alignment horizontal="center" vertical="center"/>
    </xf>
    <xf numFmtId="0" fontId="50" fillId="0" borderId="0" xfId="0" applyFont="1" applyBorder="1" applyAlignment="1">
      <alignment horizontal="center" vertical="center"/>
    </xf>
    <xf numFmtId="0" fontId="1" fillId="0" borderId="11" xfId="0" applyFont="1" applyBorder="1"/>
    <xf numFmtId="0" fontId="1" fillId="0" borderId="15" xfId="0" applyFont="1" applyBorder="1"/>
    <xf numFmtId="0" fontId="162" fillId="0" borderId="0" xfId="0" applyFont="1" applyBorder="1" applyAlignment="1">
      <alignment horizontal="left" vertical="center"/>
    </xf>
    <xf numFmtId="49" fontId="127" fillId="0" borderId="8" xfId="0" applyNumberFormat="1" applyFont="1" applyBorder="1" applyAlignment="1" applyProtection="1">
      <alignment horizontal="center" vertical="center"/>
      <protection locked="0"/>
    </xf>
    <xf numFmtId="49" fontId="127" fillId="0" borderId="7" xfId="0" applyNumberFormat="1" applyFont="1" applyBorder="1" applyAlignment="1" applyProtection="1">
      <alignment horizontal="center" vertical="center"/>
      <protection locked="0"/>
    </xf>
    <xf numFmtId="49" fontId="127" fillId="0" borderId="2" xfId="0" applyNumberFormat="1" applyFont="1" applyBorder="1" applyAlignment="1" applyProtection="1">
      <alignment horizontal="center" vertical="center"/>
      <protection locked="0"/>
    </xf>
    <xf numFmtId="0" fontId="40" fillId="0" borderId="1" xfId="0" applyFont="1" applyBorder="1" applyAlignment="1">
      <alignment horizontal="left" vertical="center"/>
    </xf>
    <xf numFmtId="0" fontId="50" fillId="0" borderId="14" xfId="0" applyFont="1" applyBorder="1" applyAlignment="1">
      <alignment horizontal="center" vertical="center"/>
    </xf>
    <xf numFmtId="0" fontId="58" fillId="0" borderId="0" xfId="0" applyFont="1" applyBorder="1" applyAlignment="1" applyProtection="1">
      <alignment horizontal="center" vertical="center"/>
      <protection locked="0"/>
    </xf>
    <xf numFmtId="0" fontId="58" fillId="0" borderId="1" xfId="0" applyFont="1" applyBorder="1" applyAlignment="1" applyProtection="1">
      <alignment horizontal="center" vertical="center"/>
      <protection locked="0"/>
    </xf>
    <xf numFmtId="0" fontId="58" fillId="0" borderId="7" xfId="0" applyFont="1" applyBorder="1" applyAlignment="1">
      <alignment horizontal="center" vertical="center"/>
    </xf>
    <xf numFmtId="0" fontId="58" fillId="0" borderId="1" xfId="0" applyFont="1" applyBorder="1" applyAlignment="1">
      <alignment horizontal="center" vertical="center"/>
    </xf>
    <xf numFmtId="0" fontId="199" fillId="0" borderId="7" xfId="0" applyFont="1" applyBorder="1" applyAlignment="1">
      <alignment horizontal="center" vertical="center"/>
    </xf>
    <xf numFmtId="0" fontId="234" fillId="0" borderId="1" xfId="0" applyFont="1" applyBorder="1" applyAlignment="1">
      <alignment horizontal="center" vertical="center"/>
    </xf>
    <xf numFmtId="0" fontId="127" fillId="0" borderId="7" xfId="0" applyFont="1" applyBorder="1" applyAlignment="1">
      <alignment vertical="center"/>
    </xf>
    <xf numFmtId="0" fontId="127" fillId="0" borderId="1" xfId="0" applyFont="1" applyBorder="1" applyAlignment="1">
      <alignment horizontal="center" vertical="center"/>
    </xf>
    <xf numFmtId="0" fontId="205" fillId="0" borderId="0" xfId="0" applyFont="1" applyBorder="1" applyAlignment="1">
      <alignment horizontal="left" vertical="center"/>
    </xf>
    <xf numFmtId="0" fontId="53" fillId="0" borderId="0" xfId="0" applyFont="1" applyBorder="1" applyAlignment="1">
      <alignment horizontal="center" vertical="center"/>
    </xf>
    <xf numFmtId="0" fontId="58" fillId="0" borderId="0" xfId="0" applyFont="1" applyBorder="1" applyAlignment="1" applyProtection="1">
      <alignment horizontal="left" vertical="center"/>
      <protection locked="0"/>
    </xf>
    <xf numFmtId="0" fontId="65" fillId="0" borderId="0" xfId="0" applyFont="1" applyBorder="1" applyAlignment="1">
      <alignment horizontal="left" vertical="center"/>
    </xf>
    <xf numFmtId="0" fontId="162" fillId="0" borderId="0" xfId="0" applyFont="1" applyBorder="1" applyAlignment="1">
      <alignment horizontal="center" vertical="center"/>
    </xf>
    <xf numFmtId="0" fontId="162" fillId="0" borderId="0" xfId="0" applyFont="1" applyBorder="1" applyAlignment="1">
      <alignment horizontal="center" vertical="top"/>
    </xf>
    <xf numFmtId="0" fontId="127" fillId="0" borderId="0" xfId="0" applyFont="1" applyBorder="1" applyAlignment="1" applyProtection="1">
      <alignment horizontal="left" vertical="center"/>
      <protection locked="0"/>
    </xf>
    <xf numFmtId="0" fontId="127" fillId="0" borderId="0" xfId="0" applyFont="1" applyBorder="1" applyAlignment="1">
      <alignment horizontal="left" vertical="center"/>
    </xf>
    <xf numFmtId="14" fontId="70" fillId="0" borderId="0" xfId="0" applyNumberFormat="1" applyFont="1" applyBorder="1" applyAlignment="1">
      <alignment horizontal="center" vertical="center"/>
    </xf>
    <xf numFmtId="0" fontId="234" fillId="0" borderId="0" xfId="0" applyFont="1" applyBorder="1" applyAlignment="1">
      <alignment horizontal="center" vertical="center"/>
    </xf>
  </cellXfs>
  <cellStyles count="4">
    <cellStyle name="ハイパーリンク" xfId="1" builtinId="8"/>
    <cellStyle name="桁区切り" xfId="2" builtinId="6"/>
    <cellStyle name="桁区切り 2" xfId="3"/>
    <cellStyle name="標準" xfId="0" builtinId="0"/>
  </cellStyles>
  <dxfs count="2159">
    <dxf>
      <font>
        <color rgb="FFFF0000"/>
      </font>
    </dxf>
    <dxf>
      <font>
        <condense val="0"/>
        <extend val="0"/>
        <color indexed="10"/>
      </font>
    </dxf>
    <dxf>
      <font>
        <color rgb="FFFF0000"/>
      </font>
    </dxf>
    <dxf>
      <font>
        <color rgb="FFFF0000"/>
      </font>
    </dxf>
    <dxf>
      <font>
        <color rgb="FFFF0000"/>
      </font>
    </dxf>
    <dxf>
      <font>
        <color rgb="FFFF0000"/>
      </font>
    </dxf>
    <dxf>
      <fill>
        <patternFill>
          <bgColor theme="9" tint="0.39994506668294322"/>
        </patternFill>
      </fill>
    </dxf>
    <dxf>
      <fill>
        <patternFill>
          <bgColor theme="9"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9" tint="0.39994506668294322"/>
        </patternFill>
      </fill>
    </dxf>
    <dxf>
      <fill>
        <patternFill>
          <bgColor theme="9" tint="0.39994506668294322"/>
        </patternFill>
      </fill>
    </dxf>
    <dxf>
      <font>
        <color auto="1"/>
      </font>
    </dxf>
    <dxf>
      <font>
        <color theme="7"/>
      </font>
    </dxf>
    <dxf>
      <font>
        <color auto="1"/>
      </font>
    </dxf>
    <dxf>
      <fill>
        <patternFill>
          <bgColor theme="6" tint="0.39994506668294322"/>
        </patternFill>
      </fill>
    </dxf>
    <dxf>
      <fill>
        <patternFill>
          <bgColor theme="6" tint="0.39994506668294322"/>
        </patternFill>
      </fill>
    </dxf>
    <dxf>
      <font>
        <condense val="0"/>
        <extend val="0"/>
        <color indexed="10"/>
      </font>
    </dxf>
    <dxf>
      <font>
        <color rgb="FF007635"/>
      </font>
      <fill>
        <patternFill>
          <bgColor theme="9" tint="0.79998168889431442"/>
        </patternFill>
      </fill>
    </dxf>
    <dxf>
      <font>
        <condense val="0"/>
        <extend val="0"/>
        <color indexed="10"/>
      </font>
    </dxf>
    <dxf>
      <font>
        <color rgb="FFFF0000"/>
      </font>
    </dxf>
    <dxf>
      <font>
        <color rgb="FFFF0000"/>
      </font>
    </dxf>
    <dxf>
      <font>
        <color rgb="FFFF0000"/>
      </font>
    </dxf>
    <dxf>
      <font>
        <color theme="7"/>
      </font>
    </dxf>
    <dxf>
      <font>
        <color rgb="FFFF0000"/>
      </font>
    </dxf>
    <dxf>
      <font>
        <condense val="0"/>
        <extend val="0"/>
        <color indexed="1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lor rgb="FF007635"/>
      </font>
      <fill>
        <patternFill>
          <bgColor theme="9" tint="0.79998168889431442"/>
        </patternFill>
      </fill>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theme="7"/>
      </font>
    </dxf>
    <dxf>
      <font>
        <color rgb="FFFF0000"/>
      </font>
    </dxf>
    <dxf>
      <font>
        <condense val="0"/>
        <extend val="0"/>
        <color indexed="1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ill>
        <patternFill>
          <bgColor theme="9" tint="0.39994506668294322"/>
        </patternFill>
      </fill>
    </dxf>
    <dxf>
      <fill>
        <patternFill>
          <bgColor theme="9"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9" tint="0.39994506668294322"/>
        </patternFill>
      </fill>
    </dxf>
    <dxf>
      <fill>
        <patternFill>
          <bgColor theme="9" tint="0.39994506668294322"/>
        </patternFill>
      </fill>
    </dxf>
    <dxf>
      <font>
        <color auto="1"/>
      </font>
    </dxf>
    <dxf>
      <font>
        <color theme="7"/>
      </font>
    </dxf>
    <dxf>
      <font>
        <color auto="1"/>
      </font>
    </dxf>
    <dxf>
      <fill>
        <patternFill>
          <bgColor theme="6" tint="0.39994506668294322"/>
        </patternFill>
      </fill>
    </dxf>
    <dxf>
      <fill>
        <patternFill>
          <bgColor theme="6" tint="0.39994506668294322"/>
        </patternFill>
      </fill>
    </dxf>
    <dxf>
      <font>
        <condense val="0"/>
        <extend val="0"/>
        <color indexed="10"/>
      </font>
    </dxf>
    <dxf>
      <font>
        <color rgb="FF007635"/>
      </font>
      <fill>
        <patternFill>
          <bgColor theme="9" tint="0.79998168889431442"/>
        </patternFill>
      </fill>
    </dxf>
    <dxf>
      <font>
        <condense val="0"/>
        <extend val="0"/>
        <color indexed="10"/>
      </font>
    </dxf>
    <dxf>
      <font>
        <color rgb="FFFF0000"/>
      </font>
    </dxf>
    <dxf>
      <font>
        <color rgb="FFFF0000"/>
      </font>
    </dxf>
    <dxf>
      <font>
        <color rgb="FFFF0000"/>
      </font>
    </dxf>
    <dxf>
      <font>
        <color theme="7"/>
      </font>
    </dxf>
    <dxf>
      <font>
        <color rgb="FFFF0000"/>
      </font>
    </dxf>
    <dxf>
      <font>
        <condense val="0"/>
        <extend val="0"/>
        <color indexed="1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lor rgb="FF007635"/>
      </font>
      <fill>
        <patternFill>
          <bgColor theme="9" tint="0.79998168889431442"/>
        </patternFill>
      </fill>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theme="7"/>
      </font>
    </dxf>
    <dxf>
      <font>
        <color rgb="FFFF0000"/>
      </font>
    </dxf>
    <dxf>
      <font>
        <condense val="0"/>
        <extend val="0"/>
        <color indexed="1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ndense val="0"/>
        <extend val="0"/>
        <color indexed="10"/>
      </font>
    </dxf>
    <dxf>
      <font>
        <color rgb="FF0000FF"/>
        <name val="ＭＳ Ｐゴシック"/>
        <scheme val="none"/>
      </font>
    </dxf>
    <dxf>
      <font>
        <condense val="0"/>
        <extend val="0"/>
        <color indexed="10"/>
      </font>
    </dxf>
    <dxf>
      <font>
        <color rgb="FF0000FF"/>
        <name val="ＭＳ Ｐゴシック"/>
        <scheme val="none"/>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lor rgb="FFFF0000"/>
      </font>
    </dxf>
    <dxf>
      <font>
        <color rgb="FFFF000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3333FF"/>
      </font>
    </dxf>
    <dxf>
      <font>
        <color rgb="FFFF0000"/>
      </font>
    </dxf>
    <dxf>
      <font>
        <color rgb="FFFF000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3333FF"/>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ndense val="0"/>
        <extend val="0"/>
        <color indexed="10"/>
      </font>
    </dxf>
    <dxf>
      <font>
        <color rgb="FF3333FF"/>
      </font>
    </dxf>
    <dxf>
      <font>
        <color rgb="FFFF0000"/>
      </font>
    </dxf>
    <dxf>
      <font>
        <condense val="0"/>
        <extend val="0"/>
        <color indexed="10"/>
      </font>
    </dxf>
    <dxf>
      <font>
        <color rgb="FF3333FF"/>
      </font>
    </dxf>
    <dxf>
      <font>
        <color rgb="FFFF0000"/>
      </font>
    </dxf>
    <dxf>
      <font>
        <condense val="0"/>
        <extend val="0"/>
        <color indexed="10"/>
      </font>
    </dxf>
    <dxf>
      <font>
        <color rgb="FF3333FF"/>
      </font>
    </dxf>
    <dxf>
      <font>
        <color rgb="FFFF0000"/>
      </font>
    </dxf>
    <dxf>
      <font>
        <condense val="0"/>
        <extend val="0"/>
        <color indexed="10"/>
      </font>
    </dxf>
    <dxf>
      <font>
        <color rgb="FF3333FF"/>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lor rgb="FF3333FF"/>
      </font>
    </dxf>
    <dxf>
      <font>
        <color rgb="FFFF0000"/>
      </font>
    </dxf>
    <dxf>
      <font>
        <condense val="0"/>
        <extend val="0"/>
        <color indexed="10"/>
      </font>
    </dxf>
    <dxf>
      <font>
        <color rgb="FF3333FF"/>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0000FF"/>
      </font>
    </dxf>
    <dxf>
      <font>
        <color rgb="FFFF0000"/>
      </font>
    </dxf>
    <dxf>
      <font>
        <color rgb="FFFF000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lor rgb="FFFF0000"/>
      </font>
    </dxf>
    <dxf>
      <font>
        <condense val="0"/>
        <extend val="0"/>
        <color indexed="12"/>
      </font>
    </dxf>
    <dxf>
      <font>
        <color rgb="FFFF0000"/>
      </font>
    </dxf>
    <dxf>
      <font>
        <condense val="0"/>
        <extend val="0"/>
        <color indexed="10"/>
      </font>
    </dxf>
    <dxf>
      <font>
        <color rgb="FFFF0000"/>
      </font>
    </dxf>
    <dxf>
      <font>
        <color rgb="FFFF0000"/>
      </font>
    </dxf>
    <dxf>
      <font>
        <color rgb="FFFF0000"/>
      </font>
    </dxf>
    <dxf>
      <font>
        <color rgb="FF0000FF"/>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0"/>
      </font>
    </dxf>
    <dxf>
      <font>
        <condense val="0"/>
        <extend val="0"/>
        <color indexed="12"/>
      </font>
    </dxf>
    <dxf>
      <font>
        <color rgb="FFFF0000"/>
      </font>
    </dxf>
    <dxf>
      <font>
        <color rgb="FFFF000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strike val="0"/>
        <color rgb="FFFF0000"/>
        <name val="ＭＳ Ｐゴシック"/>
        <scheme val="none"/>
      </font>
    </dxf>
    <dxf>
      <font>
        <strike val="0"/>
        <color rgb="FFFF0000"/>
        <name val="ＭＳ Ｐゴシック"/>
        <scheme val="none"/>
      </font>
    </dxf>
    <dxf>
      <font>
        <color rgb="FF3333FF"/>
      </font>
    </dxf>
    <dxf>
      <font>
        <condense val="0"/>
        <extend val="0"/>
        <color indexed="10"/>
      </font>
    </dxf>
    <dxf>
      <font>
        <condense val="0"/>
        <extend val="0"/>
        <color indexed="12"/>
      </font>
    </dxf>
    <dxf>
      <font>
        <color rgb="FFFF0000"/>
      </font>
    </dxf>
    <dxf>
      <font>
        <color rgb="FF3333FF"/>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0000FF"/>
        <name val="ＭＳ Ｐゴシック"/>
        <scheme val="none"/>
      </font>
    </dxf>
    <dxf>
      <font>
        <condense val="0"/>
        <extend val="0"/>
        <color indexed="10"/>
      </font>
    </dxf>
    <dxf>
      <font>
        <color rgb="FF0000FF"/>
        <name val="ＭＳ Ｐゴシック"/>
        <scheme val="none"/>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3333FF"/>
      </font>
    </dxf>
    <dxf>
      <font>
        <color rgb="FFFF0000"/>
      </font>
    </dxf>
    <dxf>
      <font>
        <color rgb="FFFF0000"/>
      </font>
    </dxf>
    <dxf>
      <font>
        <color rgb="FF3333FF"/>
      </font>
    </dxf>
    <dxf>
      <font>
        <color rgb="FFFF0000"/>
      </font>
    </dxf>
    <dxf>
      <font>
        <color rgb="FF3333FF"/>
      </font>
    </dxf>
    <dxf>
      <font>
        <color rgb="FFFF0000"/>
      </font>
    </dxf>
    <dxf>
      <font>
        <color rgb="FF3333FF"/>
      </font>
    </dxf>
    <dxf>
      <font>
        <color rgb="FFFF0000"/>
      </font>
    </dxf>
    <dxf>
      <font>
        <color rgb="FF3333FF"/>
      </font>
    </dxf>
    <dxf>
      <font>
        <color rgb="FFFF0000"/>
      </font>
    </dxf>
    <dxf>
      <font>
        <color rgb="FF3333FF"/>
      </font>
    </dxf>
    <dxf>
      <font>
        <color rgb="FFFF0000"/>
      </font>
    </dxf>
    <dxf>
      <font>
        <color rgb="FF3333FF"/>
      </font>
    </dxf>
    <dxf>
      <font>
        <color rgb="FFFF0000"/>
      </font>
    </dxf>
    <dxf>
      <font>
        <condense val="0"/>
        <extend val="0"/>
        <color indexed="10"/>
      </font>
    </dxf>
    <dxf>
      <font>
        <color rgb="FFFF0000"/>
      </font>
    </dxf>
    <dxf>
      <font>
        <condense val="0"/>
        <extend val="0"/>
        <color indexed="10"/>
      </font>
    </dxf>
    <dxf>
      <font>
        <condense val="0"/>
        <extend val="0"/>
        <color indexed="12"/>
      </font>
    </dxf>
    <dxf>
      <font>
        <color rgb="FFFF0000"/>
      </font>
    </dxf>
    <dxf>
      <font>
        <color rgb="FF3333FF"/>
      </font>
    </dxf>
    <dxf>
      <font>
        <color rgb="FFFF0000"/>
      </font>
    </dxf>
    <dxf>
      <font>
        <color rgb="FF3333FF"/>
      </font>
    </dxf>
    <dxf>
      <font>
        <color rgb="FFFF0000"/>
      </font>
    </dxf>
    <dxf>
      <font>
        <color rgb="FF3333FF"/>
      </font>
    </dxf>
    <dxf>
      <font>
        <color rgb="FFFF0000"/>
      </font>
    </dxf>
    <dxf>
      <font>
        <color rgb="FF3333FF"/>
      </font>
    </dxf>
    <dxf>
      <font>
        <color rgb="FFFF0000"/>
      </font>
    </dxf>
    <dxf>
      <font>
        <color rgb="FF3333FF"/>
      </font>
    </dxf>
    <dxf>
      <font>
        <color rgb="FFFF000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lor rgb="FFFF000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lor rgb="FFFF0000"/>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rgb="FFFF000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lor theme="1" tint="0.49998474074526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lor auto="1"/>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lor theme="7"/>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theme="7"/>
      </font>
    </dxf>
    <dxf>
      <font>
        <color rgb="FFFF0000"/>
      </font>
    </dxf>
    <dxf>
      <font>
        <condense val="0"/>
        <extend val="0"/>
        <color indexed="10"/>
      </font>
    </dxf>
    <dxf>
      <font>
        <color auto="1"/>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theme="1" tint="0.499984740745262"/>
      </font>
    </dxf>
    <dxf>
      <font>
        <color rgb="FFFF0000"/>
      </font>
    </dxf>
    <dxf>
      <font>
        <color rgb="FF007635"/>
      </font>
      <fill>
        <patternFill>
          <bgColor theme="9" tint="0.59996337778862885"/>
        </patternFill>
      </fill>
    </dxf>
    <dxf>
      <font>
        <color rgb="FF007635"/>
      </font>
      <fill>
        <patternFill>
          <bgColor theme="9" tint="0.59996337778862885"/>
        </patternFill>
      </fill>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auto="1"/>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lor rgb="FFFF0000"/>
      </font>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007635"/>
      </font>
      <fill>
        <patternFill>
          <bgColor theme="9" tint="0.59996337778862885"/>
        </patternFill>
      </fill>
    </dxf>
    <dxf>
      <fill>
        <patternFill patternType="none">
          <bgColor auto="1"/>
        </patternFill>
      </fill>
    </dxf>
    <dxf>
      <font>
        <color rgb="FF007635"/>
      </font>
      <fill>
        <patternFill>
          <bgColor theme="9" tint="0.59996337778862885"/>
        </patternFill>
      </fill>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numFmt numFmtId="0" formatCode="General"/>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007635"/>
      </font>
      <fill>
        <patternFill>
          <bgColor theme="9" tint="0.59996337778862885"/>
        </patternFill>
      </fill>
    </dxf>
    <dxf>
      <font>
        <color rgb="FF007635"/>
      </font>
      <fill>
        <patternFill>
          <bgColor theme="9" tint="0.59996337778862885"/>
        </patternFill>
      </fill>
    </dxf>
    <dxf>
      <font>
        <color rgb="FF007635"/>
      </font>
      <fill>
        <patternFill>
          <bgColor theme="9" tint="0.59996337778862885"/>
        </patternFill>
      </fill>
    </dxf>
    <dxf>
      <font>
        <color rgb="FFFF0000"/>
      </font>
    </dxf>
    <dxf>
      <font>
        <color rgb="FFFF0000"/>
      </font>
    </dxf>
    <dxf>
      <font>
        <condense val="0"/>
        <extend val="0"/>
        <color indexed="10"/>
      </font>
    </dxf>
    <dxf>
      <font>
        <condense val="0"/>
        <extend val="0"/>
        <color indexed="10"/>
      </font>
    </dxf>
    <dxf>
      <font>
        <color theme="1" tint="0.499984740745262"/>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7"/>
      </font>
    </dxf>
    <dxf>
      <font>
        <color rgb="FFFF0000"/>
      </font>
    </dxf>
    <dxf>
      <font>
        <condense val="0"/>
        <extend val="0"/>
        <color indexed="10"/>
      </font>
    </dxf>
    <dxf>
      <font>
        <color rgb="FFFF0000"/>
      </font>
    </dxf>
    <dxf>
      <font>
        <condense val="0"/>
        <extend val="0"/>
        <color indexed="1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DD71"/>
      <color rgb="FF007635"/>
      <color rgb="FF00823B"/>
      <color rgb="FFBEA40A"/>
      <color rgb="FF969600"/>
      <color rgb="FF9682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15</xdr:col>
      <xdr:colOff>1181100</xdr:colOff>
      <xdr:row>48</xdr:row>
      <xdr:rowOff>296485</xdr:rowOff>
    </xdr:from>
    <xdr:to>
      <xdr:col>16</xdr:col>
      <xdr:colOff>504825</xdr:colOff>
      <xdr:row>48</xdr:row>
      <xdr:rowOff>296485</xdr:rowOff>
    </xdr:to>
    <xdr:cxnSp macro="">
      <xdr:nvCxnSpPr>
        <xdr:cNvPr id="3" name="直線コネクタ 2"/>
        <xdr:cNvCxnSpPr/>
      </xdr:nvCxnSpPr>
      <xdr:spPr>
        <a:xfrm>
          <a:off x="19580225" y="25871110"/>
          <a:ext cx="625475"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1194708</xdr:colOff>
      <xdr:row>39</xdr:row>
      <xdr:rowOff>301775</xdr:rowOff>
    </xdr:from>
    <xdr:to>
      <xdr:col>16</xdr:col>
      <xdr:colOff>547008</xdr:colOff>
      <xdr:row>39</xdr:row>
      <xdr:rowOff>301775</xdr:rowOff>
    </xdr:to>
    <xdr:cxnSp macro="">
      <xdr:nvCxnSpPr>
        <xdr:cNvPr id="5" name="直線コネクタ 4"/>
        <xdr:cNvCxnSpPr/>
      </xdr:nvCxnSpPr>
      <xdr:spPr>
        <a:xfrm>
          <a:off x="19080541" y="21098025"/>
          <a:ext cx="6540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1194708</xdr:colOff>
      <xdr:row>30</xdr:row>
      <xdr:rowOff>291192</xdr:rowOff>
    </xdr:from>
    <xdr:to>
      <xdr:col>16</xdr:col>
      <xdr:colOff>547008</xdr:colOff>
      <xdr:row>30</xdr:row>
      <xdr:rowOff>291192</xdr:rowOff>
    </xdr:to>
    <xdr:cxnSp macro="">
      <xdr:nvCxnSpPr>
        <xdr:cNvPr id="6" name="直線コネクタ 5"/>
        <xdr:cNvCxnSpPr/>
      </xdr:nvCxnSpPr>
      <xdr:spPr>
        <a:xfrm>
          <a:off x="19142529" y="16211549"/>
          <a:ext cx="658586"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1140280</xdr:colOff>
      <xdr:row>21</xdr:row>
      <xdr:rowOff>304799</xdr:rowOff>
    </xdr:from>
    <xdr:to>
      <xdr:col>16</xdr:col>
      <xdr:colOff>492580</xdr:colOff>
      <xdr:row>21</xdr:row>
      <xdr:rowOff>304799</xdr:rowOff>
    </xdr:to>
    <xdr:cxnSp macro="">
      <xdr:nvCxnSpPr>
        <xdr:cNvPr id="7" name="直線コネクタ 6"/>
        <xdr:cNvCxnSpPr/>
      </xdr:nvCxnSpPr>
      <xdr:spPr>
        <a:xfrm>
          <a:off x="19088101" y="11476263"/>
          <a:ext cx="658586"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1153887</xdr:colOff>
      <xdr:row>12</xdr:row>
      <xdr:rowOff>318406</xdr:rowOff>
    </xdr:from>
    <xdr:to>
      <xdr:col>16</xdr:col>
      <xdr:colOff>506187</xdr:colOff>
      <xdr:row>12</xdr:row>
      <xdr:rowOff>318406</xdr:rowOff>
    </xdr:to>
    <xdr:cxnSp macro="">
      <xdr:nvCxnSpPr>
        <xdr:cNvPr id="8" name="直線コネクタ 7"/>
        <xdr:cNvCxnSpPr/>
      </xdr:nvCxnSpPr>
      <xdr:spPr>
        <a:xfrm>
          <a:off x="19101708" y="6700156"/>
          <a:ext cx="658586"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1123952</xdr:colOff>
      <xdr:row>3</xdr:row>
      <xdr:rowOff>440870</xdr:rowOff>
    </xdr:from>
    <xdr:to>
      <xdr:col>16</xdr:col>
      <xdr:colOff>476252</xdr:colOff>
      <xdr:row>3</xdr:row>
      <xdr:rowOff>440870</xdr:rowOff>
    </xdr:to>
    <xdr:cxnSp macro="">
      <xdr:nvCxnSpPr>
        <xdr:cNvPr id="9" name="直線コネクタ 8"/>
        <xdr:cNvCxnSpPr/>
      </xdr:nvCxnSpPr>
      <xdr:spPr>
        <a:xfrm>
          <a:off x="19697702" y="1926770"/>
          <a:ext cx="6667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1167493</xdr:colOff>
      <xdr:row>57</xdr:row>
      <xdr:rowOff>318407</xdr:rowOff>
    </xdr:from>
    <xdr:to>
      <xdr:col>16</xdr:col>
      <xdr:colOff>519793</xdr:colOff>
      <xdr:row>57</xdr:row>
      <xdr:rowOff>318407</xdr:rowOff>
    </xdr:to>
    <xdr:cxnSp macro="">
      <xdr:nvCxnSpPr>
        <xdr:cNvPr id="10" name="直線コネクタ 9"/>
        <xdr:cNvCxnSpPr/>
      </xdr:nvCxnSpPr>
      <xdr:spPr>
        <a:xfrm>
          <a:off x="19115314" y="30362978"/>
          <a:ext cx="658586"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48</xdr:row>
      <xdr:rowOff>309714</xdr:rowOff>
    </xdr:from>
    <xdr:to>
      <xdr:col>1</xdr:col>
      <xdr:colOff>136525</xdr:colOff>
      <xdr:row>48</xdr:row>
      <xdr:rowOff>309714</xdr:rowOff>
    </xdr:to>
    <xdr:cxnSp macro="">
      <xdr:nvCxnSpPr>
        <xdr:cNvPr id="12" name="直線コネクタ 11"/>
        <xdr:cNvCxnSpPr/>
      </xdr:nvCxnSpPr>
      <xdr:spPr>
        <a:xfrm>
          <a:off x="15875" y="25884339"/>
          <a:ext cx="6286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39</xdr:row>
      <xdr:rowOff>315004</xdr:rowOff>
    </xdr:from>
    <xdr:to>
      <xdr:col>1</xdr:col>
      <xdr:colOff>150133</xdr:colOff>
      <xdr:row>39</xdr:row>
      <xdr:rowOff>315004</xdr:rowOff>
    </xdr:to>
    <xdr:cxnSp macro="">
      <xdr:nvCxnSpPr>
        <xdr:cNvPr id="13" name="直線コネクタ 12"/>
        <xdr:cNvCxnSpPr/>
      </xdr:nvCxnSpPr>
      <xdr:spPr>
        <a:xfrm>
          <a:off x="15875" y="21079504"/>
          <a:ext cx="642258"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30</xdr:row>
      <xdr:rowOff>293838</xdr:rowOff>
    </xdr:from>
    <xdr:to>
      <xdr:col>1</xdr:col>
      <xdr:colOff>150133</xdr:colOff>
      <xdr:row>30</xdr:row>
      <xdr:rowOff>293838</xdr:rowOff>
    </xdr:to>
    <xdr:cxnSp macro="">
      <xdr:nvCxnSpPr>
        <xdr:cNvPr id="14" name="直線コネクタ 13"/>
        <xdr:cNvCxnSpPr/>
      </xdr:nvCxnSpPr>
      <xdr:spPr>
        <a:xfrm>
          <a:off x="15875" y="16295838"/>
          <a:ext cx="642258"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21</xdr:row>
      <xdr:rowOff>318028</xdr:rowOff>
    </xdr:from>
    <xdr:to>
      <xdr:col>1</xdr:col>
      <xdr:colOff>95705</xdr:colOff>
      <xdr:row>21</xdr:row>
      <xdr:rowOff>318028</xdr:rowOff>
    </xdr:to>
    <xdr:cxnSp macro="">
      <xdr:nvCxnSpPr>
        <xdr:cNvPr id="15" name="直線コネクタ 14"/>
        <xdr:cNvCxnSpPr/>
      </xdr:nvCxnSpPr>
      <xdr:spPr>
        <a:xfrm>
          <a:off x="15875" y="11525778"/>
          <a:ext cx="58783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12</xdr:row>
      <xdr:rowOff>315760</xdr:rowOff>
    </xdr:from>
    <xdr:to>
      <xdr:col>1</xdr:col>
      <xdr:colOff>109312</xdr:colOff>
      <xdr:row>12</xdr:row>
      <xdr:rowOff>315760</xdr:rowOff>
    </xdr:to>
    <xdr:cxnSp macro="">
      <xdr:nvCxnSpPr>
        <xdr:cNvPr id="16" name="直線コネクタ 15"/>
        <xdr:cNvCxnSpPr/>
      </xdr:nvCxnSpPr>
      <xdr:spPr>
        <a:xfrm>
          <a:off x="15875" y="6713385"/>
          <a:ext cx="601437"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3</xdr:row>
      <xdr:rowOff>435049</xdr:rowOff>
    </xdr:from>
    <xdr:to>
      <xdr:col>1</xdr:col>
      <xdr:colOff>41277</xdr:colOff>
      <xdr:row>3</xdr:row>
      <xdr:rowOff>435049</xdr:rowOff>
    </xdr:to>
    <xdr:cxnSp macro="">
      <xdr:nvCxnSpPr>
        <xdr:cNvPr id="17" name="直線コネクタ 16"/>
        <xdr:cNvCxnSpPr/>
      </xdr:nvCxnSpPr>
      <xdr:spPr>
        <a:xfrm>
          <a:off x="15875" y="1920949"/>
          <a:ext cx="539752"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57</xdr:row>
      <xdr:rowOff>331636</xdr:rowOff>
    </xdr:from>
    <xdr:to>
      <xdr:col>1</xdr:col>
      <xdr:colOff>122918</xdr:colOff>
      <xdr:row>57</xdr:row>
      <xdr:rowOff>331636</xdr:rowOff>
    </xdr:to>
    <xdr:cxnSp macro="">
      <xdr:nvCxnSpPr>
        <xdr:cNvPr id="18" name="直線コネクタ 17"/>
        <xdr:cNvCxnSpPr/>
      </xdr:nvCxnSpPr>
      <xdr:spPr>
        <a:xfrm>
          <a:off x="15875" y="30557636"/>
          <a:ext cx="615043"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1181100</xdr:colOff>
      <xdr:row>48</xdr:row>
      <xdr:rowOff>296485</xdr:rowOff>
    </xdr:from>
    <xdr:to>
      <xdr:col>33</xdr:col>
      <xdr:colOff>504825</xdr:colOff>
      <xdr:row>48</xdr:row>
      <xdr:rowOff>296485</xdr:rowOff>
    </xdr:to>
    <xdr:cxnSp macro="">
      <xdr:nvCxnSpPr>
        <xdr:cNvPr id="19" name="直線コネクタ 18"/>
        <xdr:cNvCxnSpPr/>
      </xdr:nvCxnSpPr>
      <xdr:spPr>
        <a:xfrm>
          <a:off x="19754850" y="26109235"/>
          <a:ext cx="638175"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1194708</xdr:colOff>
      <xdr:row>39</xdr:row>
      <xdr:rowOff>301775</xdr:rowOff>
    </xdr:from>
    <xdr:to>
      <xdr:col>33</xdr:col>
      <xdr:colOff>547008</xdr:colOff>
      <xdr:row>39</xdr:row>
      <xdr:rowOff>301775</xdr:rowOff>
    </xdr:to>
    <xdr:cxnSp macro="">
      <xdr:nvCxnSpPr>
        <xdr:cNvPr id="20" name="直線コネクタ 19"/>
        <xdr:cNvCxnSpPr/>
      </xdr:nvCxnSpPr>
      <xdr:spPr>
        <a:xfrm>
          <a:off x="19768458" y="21275825"/>
          <a:ext cx="6286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1194708</xdr:colOff>
      <xdr:row>30</xdr:row>
      <xdr:rowOff>291192</xdr:rowOff>
    </xdr:from>
    <xdr:to>
      <xdr:col>33</xdr:col>
      <xdr:colOff>547008</xdr:colOff>
      <xdr:row>30</xdr:row>
      <xdr:rowOff>291192</xdr:rowOff>
    </xdr:to>
    <xdr:cxnSp macro="">
      <xdr:nvCxnSpPr>
        <xdr:cNvPr id="21" name="直線コネクタ 20"/>
        <xdr:cNvCxnSpPr/>
      </xdr:nvCxnSpPr>
      <xdr:spPr>
        <a:xfrm>
          <a:off x="19768458" y="16426542"/>
          <a:ext cx="6286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1140280</xdr:colOff>
      <xdr:row>21</xdr:row>
      <xdr:rowOff>304799</xdr:rowOff>
    </xdr:from>
    <xdr:to>
      <xdr:col>33</xdr:col>
      <xdr:colOff>492580</xdr:colOff>
      <xdr:row>21</xdr:row>
      <xdr:rowOff>304799</xdr:rowOff>
    </xdr:to>
    <xdr:cxnSp macro="">
      <xdr:nvCxnSpPr>
        <xdr:cNvPr id="22" name="直線コネクタ 21"/>
        <xdr:cNvCxnSpPr/>
      </xdr:nvCxnSpPr>
      <xdr:spPr>
        <a:xfrm>
          <a:off x="19714030" y="11601449"/>
          <a:ext cx="6667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1153887</xdr:colOff>
      <xdr:row>12</xdr:row>
      <xdr:rowOff>318406</xdr:rowOff>
    </xdr:from>
    <xdr:to>
      <xdr:col>33</xdr:col>
      <xdr:colOff>506187</xdr:colOff>
      <xdr:row>12</xdr:row>
      <xdr:rowOff>318406</xdr:rowOff>
    </xdr:to>
    <xdr:cxnSp macro="">
      <xdr:nvCxnSpPr>
        <xdr:cNvPr id="23" name="直線コネクタ 22"/>
        <xdr:cNvCxnSpPr/>
      </xdr:nvCxnSpPr>
      <xdr:spPr>
        <a:xfrm>
          <a:off x="19727637" y="6776356"/>
          <a:ext cx="6667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1123952</xdr:colOff>
      <xdr:row>3</xdr:row>
      <xdr:rowOff>440870</xdr:rowOff>
    </xdr:from>
    <xdr:to>
      <xdr:col>33</xdr:col>
      <xdr:colOff>476252</xdr:colOff>
      <xdr:row>3</xdr:row>
      <xdr:rowOff>440870</xdr:rowOff>
    </xdr:to>
    <xdr:cxnSp macro="">
      <xdr:nvCxnSpPr>
        <xdr:cNvPr id="24" name="直線コネクタ 23"/>
        <xdr:cNvCxnSpPr/>
      </xdr:nvCxnSpPr>
      <xdr:spPr>
        <a:xfrm>
          <a:off x="19697702" y="1926770"/>
          <a:ext cx="6667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1167493</xdr:colOff>
      <xdr:row>57</xdr:row>
      <xdr:rowOff>318407</xdr:rowOff>
    </xdr:from>
    <xdr:to>
      <xdr:col>33</xdr:col>
      <xdr:colOff>519793</xdr:colOff>
      <xdr:row>57</xdr:row>
      <xdr:rowOff>318407</xdr:rowOff>
    </xdr:to>
    <xdr:cxnSp macro="">
      <xdr:nvCxnSpPr>
        <xdr:cNvPr id="25" name="直線コネクタ 24"/>
        <xdr:cNvCxnSpPr/>
      </xdr:nvCxnSpPr>
      <xdr:spPr>
        <a:xfrm>
          <a:off x="19741243" y="30969857"/>
          <a:ext cx="64770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48</xdr:row>
      <xdr:rowOff>277964</xdr:rowOff>
    </xdr:from>
    <xdr:to>
      <xdr:col>18</xdr:col>
      <xdr:colOff>136525</xdr:colOff>
      <xdr:row>48</xdr:row>
      <xdr:rowOff>277964</xdr:rowOff>
    </xdr:to>
    <xdr:cxnSp macro="">
      <xdr:nvCxnSpPr>
        <xdr:cNvPr id="26" name="直線コネクタ 25"/>
        <xdr:cNvCxnSpPr/>
      </xdr:nvCxnSpPr>
      <xdr:spPr>
        <a:xfrm>
          <a:off x="20208875" y="25836714"/>
          <a:ext cx="62865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39</xdr:row>
      <xdr:rowOff>315004</xdr:rowOff>
    </xdr:from>
    <xdr:to>
      <xdr:col>18</xdr:col>
      <xdr:colOff>150133</xdr:colOff>
      <xdr:row>39</xdr:row>
      <xdr:rowOff>315004</xdr:rowOff>
    </xdr:to>
    <xdr:cxnSp macro="">
      <xdr:nvCxnSpPr>
        <xdr:cNvPr id="27" name="直線コネクタ 26"/>
        <xdr:cNvCxnSpPr/>
      </xdr:nvCxnSpPr>
      <xdr:spPr>
        <a:xfrm>
          <a:off x="15875" y="21289054"/>
          <a:ext cx="648608"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30</xdr:row>
      <xdr:rowOff>293838</xdr:rowOff>
    </xdr:from>
    <xdr:to>
      <xdr:col>18</xdr:col>
      <xdr:colOff>150133</xdr:colOff>
      <xdr:row>30</xdr:row>
      <xdr:rowOff>293838</xdr:rowOff>
    </xdr:to>
    <xdr:cxnSp macro="">
      <xdr:nvCxnSpPr>
        <xdr:cNvPr id="28" name="直線コネクタ 27"/>
        <xdr:cNvCxnSpPr/>
      </xdr:nvCxnSpPr>
      <xdr:spPr>
        <a:xfrm>
          <a:off x="15875" y="16429188"/>
          <a:ext cx="648608"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21</xdr:row>
      <xdr:rowOff>318028</xdr:rowOff>
    </xdr:from>
    <xdr:to>
      <xdr:col>18</xdr:col>
      <xdr:colOff>95705</xdr:colOff>
      <xdr:row>21</xdr:row>
      <xdr:rowOff>318028</xdr:rowOff>
    </xdr:to>
    <xdr:cxnSp macro="">
      <xdr:nvCxnSpPr>
        <xdr:cNvPr id="29" name="直線コネクタ 28"/>
        <xdr:cNvCxnSpPr/>
      </xdr:nvCxnSpPr>
      <xdr:spPr>
        <a:xfrm>
          <a:off x="15875" y="11614678"/>
          <a:ext cx="594180"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12</xdr:row>
      <xdr:rowOff>315760</xdr:rowOff>
    </xdr:from>
    <xdr:to>
      <xdr:col>18</xdr:col>
      <xdr:colOff>109312</xdr:colOff>
      <xdr:row>12</xdr:row>
      <xdr:rowOff>315760</xdr:rowOff>
    </xdr:to>
    <xdr:cxnSp macro="">
      <xdr:nvCxnSpPr>
        <xdr:cNvPr id="30" name="直線コネクタ 29"/>
        <xdr:cNvCxnSpPr/>
      </xdr:nvCxnSpPr>
      <xdr:spPr>
        <a:xfrm>
          <a:off x="15875" y="6773710"/>
          <a:ext cx="607787"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3</xdr:row>
      <xdr:rowOff>435049</xdr:rowOff>
    </xdr:from>
    <xdr:to>
      <xdr:col>18</xdr:col>
      <xdr:colOff>41277</xdr:colOff>
      <xdr:row>3</xdr:row>
      <xdr:rowOff>435049</xdr:rowOff>
    </xdr:to>
    <xdr:cxnSp macro="">
      <xdr:nvCxnSpPr>
        <xdr:cNvPr id="31" name="直線コネクタ 30"/>
        <xdr:cNvCxnSpPr/>
      </xdr:nvCxnSpPr>
      <xdr:spPr>
        <a:xfrm>
          <a:off x="15875" y="1920949"/>
          <a:ext cx="539752"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57</xdr:row>
      <xdr:rowOff>331636</xdr:rowOff>
    </xdr:from>
    <xdr:to>
      <xdr:col>18</xdr:col>
      <xdr:colOff>122918</xdr:colOff>
      <xdr:row>57</xdr:row>
      <xdr:rowOff>331636</xdr:rowOff>
    </xdr:to>
    <xdr:cxnSp macro="">
      <xdr:nvCxnSpPr>
        <xdr:cNvPr id="32" name="直線コネクタ 31"/>
        <xdr:cNvCxnSpPr/>
      </xdr:nvCxnSpPr>
      <xdr:spPr>
        <a:xfrm>
          <a:off x="15875" y="30983086"/>
          <a:ext cx="621393" cy="0"/>
        </a:xfrm>
        <a:prstGeom prst="line">
          <a:avLst/>
        </a:prstGeom>
        <a:ln w="6350"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57153</xdr:colOff>
      <xdr:row>32</xdr:row>
      <xdr:rowOff>219074</xdr:rowOff>
    </xdr:from>
    <xdr:to>
      <xdr:col>16</xdr:col>
      <xdr:colOff>300042</xdr:colOff>
      <xdr:row>33</xdr:row>
      <xdr:rowOff>85728</xdr:rowOff>
    </xdr:to>
    <xdr:sp macro="" textlink="">
      <xdr:nvSpPr>
        <xdr:cNvPr id="4" name="テキスト ボックス 3"/>
        <xdr:cNvSpPr txBox="1"/>
      </xdr:nvSpPr>
      <xdr:spPr>
        <a:xfrm rot="16200000">
          <a:off x="4483896" y="10032206"/>
          <a:ext cx="457204"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5</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xdr:col>
      <xdr:colOff>0</xdr:colOff>
      <xdr:row>1</xdr:row>
      <xdr:rowOff>9525</xdr:rowOff>
    </xdr:from>
    <xdr:to>
      <xdr:col>1</xdr:col>
      <xdr:colOff>0</xdr:colOff>
      <xdr:row>43</xdr:row>
      <xdr:rowOff>0</xdr:rowOff>
    </xdr:to>
    <xdr:cxnSp macro="">
      <xdr:nvCxnSpPr>
        <xdr:cNvPr id="8" name="直線コネクタ 7"/>
        <xdr:cNvCxnSpPr/>
      </xdr:nvCxnSpPr>
      <xdr:spPr>
        <a:xfrm>
          <a:off x="276225" y="161925"/>
          <a:ext cx="0" cy="14125575"/>
        </a:xfrm>
        <a:prstGeom prst="line">
          <a:avLst/>
        </a:prstGeom>
        <a:ln w="3175" cap="rnd" cmpd="sng">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57150</xdr:colOff>
      <xdr:row>7</xdr:row>
      <xdr:rowOff>552449</xdr:rowOff>
    </xdr:from>
    <xdr:to>
      <xdr:col>16</xdr:col>
      <xdr:colOff>300039</xdr:colOff>
      <xdr:row>9</xdr:row>
      <xdr:rowOff>209549</xdr:rowOff>
    </xdr:to>
    <xdr:sp macro="" textlink="">
      <xdr:nvSpPr>
        <xdr:cNvPr id="11" name="テキスト ボックス 10"/>
        <xdr:cNvSpPr txBox="1"/>
      </xdr:nvSpPr>
      <xdr:spPr>
        <a:xfrm rot="16200000">
          <a:off x="4483895" y="2212179"/>
          <a:ext cx="457200"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4</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4810"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9</xdr:row>
      <xdr:rowOff>219074</xdr:rowOff>
    </xdr:from>
    <xdr:to>
      <xdr:col>16</xdr:col>
      <xdr:colOff>300039</xdr:colOff>
      <xdr:row>10</xdr:row>
      <xdr:rowOff>85724</xdr:rowOff>
    </xdr:to>
    <xdr:sp macro="" textlink="">
      <xdr:nvSpPr>
        <xdr:cNvPr id="3" name="テキスト ボックス 2"/>
        <xdr:cNvSpPr txBox="1"/>
      </xdr:nvSpPr>
      <xdr:spPr>
        <a:xfrm rot="16200000">
          <a:off x="4483895" y="2678904"/>
          <a:ext cx="457200"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5</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57150</xdr:colOff>
      <xdr:row>33</xdr:row>
      <xdr:rowOff>95249</xdr:rowOff>
    </xdr:from>
    <xdr:to>
      <xdr:col>16</xdr:col>
      <xdr:colOff>300039</xdr:colOff>
      <xdr:row>34</xdr:row>
      <xdr:rowOff>333374</xdr:rowOff>
    </xdr:to>
    <xdr:sp macro="" textlink="">
      <xdr:nvSpPr>
        <xdr:cNvPr id="4" name="テキスト ボックス 3"/>
        <xdr:cNvSpPr txBox="1"/>
      </xdr:nvSpPr>
      <xdr:spPr>
        <a:xfrm rot="16200000">
          <a:off x="4488657" y="10494167"/>
          <a:ext cx="447675"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6</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57150</xdr:colOff>
      <xdr:row>10</xdr:row>
      <xdr:rowOff>95249</xdr:rowOff>
    </xdr:from>
    <xdr:to>
      <xdr:col>16</xdr:col>
      <xdr:colOff>300039</xdr:colOff>
      <xdr:row>11</xdr:row>
      <xdr:rowOff>333375</xdr:rowOff>
    </xdr:to>
    <xdr:sp macro="" textlink="">
      <xdr:nvSpPr>
        <xdr:cNvPr id="3" name="テキスト ボックス 2"/>
        <xdr:cNvSpPr txBox="1"/>
      </xdr:nvSpPr>
      <xdr:spPr>
        <a:xfrm rot="16200000">
          <a:off x="4488657" y="3140867"/>
          <a:ext cx="447676"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6</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57150</xdr:colOff>
      <xdr:row>34</xdr:row>
      <xdr:rowOff>333374</xdr:rowOff>
    </xdr:from>
    <xdr:to>
      <xdr:col>16</xdr:col>
      <xdr:colOff>300039</xdr:colOff>
      <xdr:row>35</xdr:row>
      <xdr:rowOff>209549</xdr:rowOff>
    </xdr:to>
    <xdr:sp macro="" textlink="">
      <xdr:nvSpPr>
        <xdr:cNvPr id="4" name="テキスト ボックス 3"/>
        <xdr:cNvSpPr txBox="1"/>
      </xdr:nvSpPr>
      <xdr:spPr>
        <a:xfrm rot="16200000">
          <a:off x="4479132" y="10951367"/>
          <a:ext cx="466725"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7</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0</xdr:col>
      <xdr:colOff>0</xdr:colOff>
      <xdr:row>0</xdr:row>
      <xdr:rowOff>0</xdr:rowOff>
    </xdr:from>
    <xdr:to>
      <xdr:col>0</xdr:col>
      <xdr:colOff>0</xdr:colOff>
      <xdr:row>42</xdr:row>
      <xdr:rowOff>466725</xdr:rowOff>
    </xdr:to>
    <xdr:sp macro="" textlink="">
      <xdr:nvSpPr>
        <xdr:cNvPr id="85232" name="Line 2"/>
        <xdr:cNvSpPr>
          <a:spLocks noChangeShapeType="1"/>
        </xdr:cNvSpPr>
      </xdr:nvSpPr>
      <xdr:spPr bwMode="auto">
        <a:xfrm>
          <a:off x="0" y="0"/>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0</xdr:row>
      <xdr:rowOff>28575</xdr:rowOff>
    </xdr:from>
    <xdr:to>
      <xdr:col>1</xdr:col>
      <xdr:colOff>0</xdr:colOff>
      <xdr:row>42</xdr:row>
      <xdr:rowOff>571500</xdr:rowOff>
    </xdr:to>
    <xdr:sp macro="" textlink="">
      <xdr:nvSpPr>
        <xdr:cNvPr id="85233" name="Line 2"/>
        <xdr:cNvSpPr>
          <a:spLocks noChangeShapeType="1"/>
        </xdr:cNvSpPr>
      </xdr:nvSpPr>
      <xdr:spPr bwMode="auto">
        <a:xfrm>
          <a:off x="276225" y="28575"/>
          <a:ext cx="0" cy="14306550"/>
        </a:xfrm>
        <a:prstGeom prst="line">
          <a:avLst/>
        </a:prstGeom>
        <a:noFill/>
        <a:ln w="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352425</xdr:rowOff>
    </xdr:from>
    <xdr:to>
      <xdr:col>17</xdr:col>
      <xdr:colOff>0</xdr:colOff>
      <xdr:row>42</xdr:row>
      <xdr:rowOff>581025</xdr:rowOff>
    </xdr:to>
    <xdr:cxnSp macro="">
      <xdr:nvCxnSpPr>
        <xdr:cNvPr id="6" name="直線コネクタ 5"/>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5834"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11</xdr:row>
      <xdr:rowOff>333374</xdr:rowOff>
    </xdr:from>
    <xdr:to>
      <xdr:col>16</xdr:col>
      <xdr:colOff>300039</xdr:colOff>
      <xdr:row>12</xdr:row>
      <xdr:rowOff>200024</xdr:rowOff>
    </xdr:to>
    <xdr:sp macro="" textlink="">
      <xdr:nvSpPr>
        <xdr:cNvPr id="3" name="テキスト ボックス 2"/>
        <xdr:cNvSpPr txBox="1"/>
      </xdr:nvSpPr>
      <xdr:spPr>
        <a:xfrm rot="16200000">
          <a:off x="4483895" y="3593304"/>
          <a:ext cx="457200"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7</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57151</xdr:colOff>
      <xdr:row>35</xdr:row>
      <xdr:rowOff>209549</xdr:rowOff>
    </xdr:from>
    <xdr:to>
      <xdr:col>16</xdr:col>
      <xdr:colOff>300040</xdr:colOff>
      <xdr:row>36</xdr:row>
      <xdr:rowOff>457203</xdr:rowOff>
    </xdr:to>
    <xdr:sp macro="" textlink="">
      <xdr:nvSpPr>
        <xdr:cNvPr id="4" name="テキスト ボックス 3"/>
        <xdr:cNvSpPr txBox="1"/>
      </xdr:nvSpPr>
      <xdr:spPr>
        <a:xfrm rot="16200000">
          <a:off x="4483894" y="11413331"/>
          <a:ext cx="457204"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8</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98327"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13</xdr:row>
      <xdr:rowOff>9524</xdr:rowOff>
    </xdr:from>
    <xdr:to>
      <xdr:col>16</xdr:col>
      <xdr:colOff>300039</xdr:colOff>
      <xdr:row>13</xdr:row>
      <xdr:rowOff>457199</xdr:rowOff>
    </xdr:to>
    <xdr:sp macro="" textlink="">
      <xdr:nvSpPr>
        <xdr:cNvPr id="3" name="テキスト ボックス 2"/>
        <xdr:cNvSpPr txBox="1"/>
      </xdr:nvSpPr>
      <xdr:spPr>
        <a:xfrm rot="16200000">
          <a:off x="4488657" y="4064792"/>
          <a:ext cx="447675"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8</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57150</xdr:colOff>
      <xdr:row>36</xdr:row>
      <xdr:rowOff>457199</xdr:rowOff>
    </xdr:from>
    <xdr:to>
      <xdr:col>16</xdr:col>
      <xdr:colOff>300039</xdr:colOff>
      <xdr:row>38</xdr:row>
      <xdr:rowOff>104774</xdr:rowOff>
    </xdr:to>
    <xdr:sp macro="" textlink="">
      <xdr:nvSpPr>
        <xdr:cNvPr id="4" name="テキスト ボックス 3"/>
        <xdr:cNvSpPr txBox="1"/>
      </xdr:nvSpPr>
      <xdr:spPr>
        <a:xfrm rot="16200000">
          <a:off x="4488657" y="11865767"/>
          <a:ext cx="447675"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9</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6858"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13</xdr:row>
      <xdr:rowOff>457199</xdr:rowOff>
    </xdr:from>
    <xdr:to>
      <xdr:col>16</xdr:col>
      <xdr:colOff>300039</xdr:colOff>
      <xdr:row>15</xdr:row>
      <xdr:rowOff>114299</xdr:rowOff>
    </xdr:to>
    <xdr:sp macro="" textlink="">
      <xdr:nvSpPr>
        <xdr:cNvPr id="3" name="テキスト ボックス 2"/>
        <xdr:cNvSpPr txBox="1"/>
      </xdr:nvSpPr>
      <xdr:spPr>
        <a:xfrm rot="16200000">
          <a:off x="4483895" y="4517229"/>
          <a:ext cx="457200"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9</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57154</xdr:colOff>
      <xdr:row>38</xdr:row>
      <xdr:rowOff>152395</xdr:rowOff>
    </xdr:from>
    <xdr:to>
      <xdr:col>16</xdr:col>
      <xdr:colOff>300043</xdr:colOff>
      <xdr:row>39</xdr:row>
      <xdr:rowOff>28578</xdr:rowOff>
    </xdr:to>
    <xdr:sp macro="" textlink="">
      <xdr:nvSpPr>
        <xdr:cNvPr id="4" name="テキスト ボックス 3"/>
        <xdr:cNvSpPr txBox="1"/>
      </xdr:nvSpPr>
      <xdr:spPr>
        <a:xfrm rot="16200000">
          <a:off x="4479132" y="12370592"/>
          <a:ext cx="466733"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en-US" altLang="ja-JP" sz="1200" b="1">
              <a:solidFill>
                <a:schemeClr val="bg1"/>
              </a:solidFill>
              <a:latin typeface="ＭＳ ゴシック" pitchFamily="49" charset="-128"/>
              <a:ea typeface="ＭＳ ゴシック" pitchFamily="49" charset="-128"/>
            </a:rPr>
            <a:t>10</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99352"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57152</xdr:colOff>
      <xdr:row>15</xdr:row>
      <xdr:rowOff>161922</xdr:rowOff>
    </xdr:from>
    <xdr:to>
      <xdr:col>16</xdr:col>
      <xdr:colOff>300041</xdr:colOff>
      <xdr:row>16</xdr:row>
      <xdr:rowOff>28575</xdr:rowOff>
    </xdr:to>
    <xdr:sp macro="" textlink="">
      <xdr:nvSpPr>
        <xdr:cNvPr id="3" name="テキスト ボックス 2"/>
        <xdr:cNvSpPr txBox="1"/>
      </xdr:nvSpPr>
      <xdr:spPr>
        <a:xfrm rot="16200000">
          <a:off x="4483895" y="5022054"/>
          <a:ext cx="457203"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10</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57150</xdr:colOff>
      <xdr:row>39</xdr:row>
      <xdr:rowOff>104773</xdr:rowOff>
    </xdr:from>
    <xdr:to>
      <xdr:col>16</xdr:col>
      <xdr:colOff>300039</xdr:colOff>
      <xdr:row>40</xdr:row>
      <xdr:rowOff>352424</xdr:rowOff>
    </xdr:to>
    <xdr:sp macro="" textlink="">
      <xdr:nvSpPr>
        <xdr:cNvPr id="4" name="テキスト ボックス 3"/>
        <xdr:cNvSpPr txBox="1"/>
      </xdr:nvSpPr>
      <xdr:spPr>
        <a:xfrm rot="16200000">
          <a:off x="4483894" y="12908754"/>
          <a:ext cx="457201"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11</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7882"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16</xdr:row>
      <xdr:rowOff>114298</xdr:rowOff>
    </xdr:from>
    <xdr:to>
      <xdr:col>16</xdr:col>
      <xdr:colOff>300039</xdr:colOff>
      <xdr:row>17</xdr:row>
      <xdr:rowOff>352424</xdr:rowOff>
    </xdr:to>
    <xdr:sp macro="" textlink="">
      <xdr:nvSpPr>
        <xdr:cNvPr id="3" name="テキスト ボックス 2"/>
        <xdr:cNvSpPr txBox="1"/>
      </xdr:nvSpPr>
      <xdr:spPr>
        <a:xfrm rot="16200000">
          <a:off x="4488657" y="5560216"/>
          <a:ext cx="447676"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11</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57150</xdr:colOff>
      <xdr:row>40</xdr:row>
      <xdr:rowOff>428623</xdr:rowOff>
    </xdr:from>
    <xdr:to>
      <xdr:col>16</xdr:col>
      <xdr:colOff>300039</xdr:colOff>
      <xdr:row>42</xdr:row>
      <xdr:rowOff>85724</xdr:rowOff>
    </xdr:to>
    <xdr:sp macro="" textlink="">
      <xdr:nvSpPr>
        <xdr:cNvPr id="4" name="テキスト ボックス 3"/>
        <xdr:cNvSpPr txBox="1"/>
      </xdr:nvSpPr>
      <xdr:spPr>
        <a:xfrm rot="16200000">
          <a:off x="4483894" y="13442154"/>
          <a:ext cx="457201"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12</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49</xdr:row>
      <xdr:rowOff>0</xdr:rowOff>
    </xdr:to>
    <xdr:sp macro="" textlink="">
      <xdr:nvSpPr>
        <xdr:cNvPr id="100375" name="Line 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17</xdr:row>
      <xdr:rowOff>428622</xdr:rowOff>
    </xdr:from>
    <xdr:to>
      <xdr:col>16</xdr:col>
      <xdr:colOff>300039</xdr:colOff>
      <xdr:row>19</xdr:row>
      <xdr:rowOff>85724</xdr:rowOff>
    </xdr:to>
    <xdr:sp macro="" textlink="">
      <xdr:nvSpPr>
        <xdr:cNvPr id="3" name="テキスト ボックス 2"/>
        <xdr:cNvSpPr txBox="1"/>
      </xdr:nvSpPr>
      <xdr:spPr>
        <a:xfrm rot="16200000">
          <a:off x="4483894" y="6088853"/>
          <a:ext cx="457202"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12</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47625</xdr:colOff>
      <xdr:row>48</xdr:row>
      <xdr:rowOff>133348</xdr:rowOff>
    </xdr:from>
    <xdr:to>
      <xdr:col>16</xdr:col>
      <xdr:colOff>290514</xdr:colOff>
      <xdr:row>48</xdr:row>
      <xdr:rowOff>590549</xdr:rowOff>
    </xdr:to>
    <xdr:sp macro="" textlink="">
      <xdr:nvSpPr>
        <xdr:cNvPr id="4" name="テキスト ボックス 3"/>
        <xdr:cNvSpPr txBox="1"/>
      </xdr:nvSpPr>
      <xdr:spPr>
        <a:xfrm rot="16200000">
          <a:off x="4474369" y="13937454"/>
          <a:ext cx="457201" cy="2428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312738</xdr:colOff>
      <xdr:row>48</xdr:row>
      <xdr:rowOff>352425</xdr:rowOff>
    </xdr:from>
    <xdr:to>
      <xdr:col>16</xdr:col>
      <xdr:colOff>312738</xdr:colOff>
      <xdr:row>48</xdr:row>
      <xdr:rowOff>581025</xdr:rowOff>
    </xdr:to>
    <xdr:cxnSp macro="">
      <xdr:nvCxnSpPr>
        <xdr:cNvPr id="5" name="直線コネクタ 4"/>
        <xdr:cNvCxnSpPr/>
      </xdr:nvCxnSpPr>
      <xdr:spPr>
        <a:xfrm>
          <a:off x="4808538"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76200</xdr:colOff>
      <xdr:row>44</xdr:row>
      <xdr:rowOff>0</xdr:rowOff>
    </xdr:from>
    <xdr:to>
      <xdr:col>36</xdr:col>
      <xdr:colOff>161925</xdr:colOff>
      <xdr:row>75</xdr:row>
      <xdr:rowOff>0</xdr:rowOff>
    </xdr:to>
    <xdr:grpSp>
      <xdr:nvGrpSpPr>
        <xdr:cNvPr id="86694" name="Group 40"/>
        <xdr:cNvGrpSpPr>
          <a:grpSpLocks/>
        </xdr:cNvGrpSpPr>
      </xdr:nvGrpSpPr>
      <xdr:grpSpPr bwMode="auto">
        <a:xfrm>
          <a:off x="5324475" y="8086725"/>
          <a:ext cx="3771900" cy="6286500"/>
          <a:chOff x="90" y="74"/>
          <a:chExt cx="387" cy="639"/>
        </a:xfrm>
      </xdr:grpSpPr>
      <xdr:sp macro="" textlink="">
        <xdr:nvSpPr>
          <xdr:cNvPr id="86695" name="Line 41"/>
          <xdr:cNvSpPr>
            <a:spLocks noChangeShapeType="1"/>
          </xdr:cNvSpPr>
        </xdr:nvSpPr>
        <xdr:spPr bwMode="auto">
          <a:xfrm>
            <a:off x="90"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696" name="Line 42"/>
          <xdr:cNvSpPr>
            <a:spLocks noChangeShapeType="1"/>
          </xdr:cNvSpPr>
        </xdr:nvSpPr>
        <xdr:spPr bwMode="auto">
          <a:xfrm>
            <a:off x="91"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697" name="Line 43"/>
          <xdr:cNvSpPr>
            <a:spLocks noChangeShapeType="1"/>
          </xdr:cNvSpPr>
        </xdr:nvSpPr>
        <xdr:spPr bwMode="auto">
          <a:xfrm>
            <a:off x="91"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698" name="Line 44"/>
          <xdr:cNvSpPr>
            <a:spLocks noChangeShapeType="1"/>
          </xdr:cNvSpPr>
        </xdr:nvSpPr>
        <xdr:spPr bwMode="auto">
          <a:xfrm>
            <a:off x="90"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699" name="Line 45"/>
          <xdr:cNvSpPr>
            <a:spLocks noChangeShapeType="1"/>
          </xdr:cNvSpPr>
        </xdr:nvSpPr>
        <xdr:spPr bwMode="auto">
          <a:xfrm>
            <a:off x="90"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0" name="Line 46"/>
          <xdr:cNvSpPr>
            <a:spLocks noChangeShapeType="1"/>
          </xdr:cNvSpPr>
        </xdr:nvSpPr>
        <xdr:spPr bwMode="auto">
          <a:xfrm>
            <a:off x="90"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1" name="Line 47"/>
          <xdr:cNvSpPr>
            <a:spLocks noChangeShapeType="1"/>
          </xdr:cNvSpPr>
        </xdr:nvSpPr>
        <xdr:spPr bwMode="auto">
          <a:xfrm>
            <a:off x="90"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2" name="Line 48"/>
          <xdr:cNvSpPr>
            <a:spLocks noChangeShapeType="1"/>
          </xdr:cNvSpPr>
        </xdr:nvSpPr>
        <xdr:spPr bwMode="auto">
          <a:xfrm>
            <a:off x="90"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3" name="Line 49"/>
          <xdr:cNvSpPr>
            <a:spLocks noChangeShapeType="1"/>
          </xdr:cNvSpPr>
        </xdr:nvSpPr>
        <xdr:spPr bwMode="auto">
          <a:xfrm>
            <a:off x="90"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4" name="Line 50"/>
          <xdr:cNvSpPr>
            <a:spLocks noChangeShapeType="1"/>
          </xdr:cNvSpPr>
        </xdr:nvSpPr>
        <xdr:spPr bwMode="auto">
          <a:xfrm>
            <a:off x="90"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5" name="Line 51"/>
          <xdr:cNvSpPr>
            <a:spLocks noChangeShapeType="1"/>
          </xdr:cNvSpPr>
        </xdr:nvSpPr>
        <xdr:spPr bwMode="auto">
          <a:xfrm>
            <a:off x="90"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6" name="Line 52"/>
          <xdr:cNvSpPr>
            <a:spLocks noChangeShapeType="1"/>
          </xdr:cNvSpPr>
        </xdr:nvSpPr>
        <xdr:spPr bwMode="auto">
          <a:xfrm>
            <a:off x="91"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7" name="Line 53"/>
          <xdr:cNvSpPr>
            <a:spLocks noChangeShapeType="1"/>
          </xdr:cNvSpPr>
        </xdr:nvSpPr>
        <xdr:spPr bwMode="auto">
          <a:xfrm>
            <a:off x="90"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8" name="Line 54"/>
          <xdr:cNvSpPr>
            <a:spLocks noChangeShapeType="1"/>
          </xdr:cNvSpPr>
        </xdr:nvSpPr>
        <xdr:spPr bwMode="auto">
          <a:xfrm>
            <a:off x="90"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09" name="Line 55"/>
          <xdr:cNvSpPr>
            <a:spLocks noChangeShapeType="1"/>
          </xdr:cNvSpPr>
        </xdr:nvSpPr>
        <xdr:spPr bwMode="auto">
          <a:xfrm>
            <a:off x="90"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10" name="Line 56"/>
          <xdr:cNvSpPr>
            <a:spLocks noChangeShapeType="1"/>
          </xdr:cNvSpPr>
        </xdr:nvSpPr>
        <xdr:spPr bwMode="auto">
          <a:xfrm>
            <a:off x="90"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6711" name="Line 57"/>
          <xdr:cNvSpPr>
            <a:spLocks noChangeShapeType="1"/>
          </xdr:cNvSpPr>
        </xdr:nvSpPr>
        <xdr:spPr bwMode="auto">
          <a:xfrm>
            <a:off x="90"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19</xdr:row>
      <xdr:rowOff>66675</xdr:rowOff>
    </xdr:from>
    <xdr:to>
      <xdr:col>2</xdr:col>
      <xdr:colOff>0</xdr:colOff>
      <xdr:row>19</xdr:row>
      <xdr:rowOff>66675</xdr:rowOff>
    </xdr:to>
    <xdr:sp macro="" textlink="">
      <xdr:nvSpPr>
        <xdr:cNvPr id="73225" name="Line 57"/>
        <xdr:cNvSpPr>
          <a:spLocks noChangeShapeType="1"/>
        </xdr:cNvSpPr>
      </xdr:nvSpPr>
      <xdr:spPr bwMode="auto">
        <a:xfrm flipV="1">
          <a:off x="66675" y="3457575"/>
          <a:ext cx="790575" cy="0"/>
        </a:xfrm>
        <a:prstGeom prst="line">
          <a:avLst/>
        </a:prstGeom>
        <a:noFill/>
        <a:ln w="0">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114300</xdr:colOff>
      <xdr:row>6</xdr:row>
      <xdr:rowOff>123825</xdr:rowOff>
    </xdr:from>
    <xdr:to>
      <xdr:col>26</xdr:col>
      <xdr:colOff>285750</xdr:colOff>
      <xdr:row>6</xdr:row>
      <xdr:rowOff>133350</xdr:rowOff>
    </xdr:to>
    <xdr:sp macro="" textlink="">
      <xdr:nvSpPr>
        <xdr:cNvPr id="73226" name="正方形/長方形 3"/>
        <xdr:cNvSpPr>
          <a:spLocks noChangeArrowheads="1"/>
        </xdr:cNvSpPr>
      </xdr:nvSpPr>
      <xdr:spPr bwMode="auto">
        <a:xfrm>
          <a:off x="3943350" y="1038225"/>
          <a:ext cx="30003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4</xdr:row>
      <xdr:rowOff>57150</xdr:rowOff>
    </xdr:from>
    <xdr:to>
      <xdr:col>31</xdr:col>
      <xdr:colOff>76200</xdr:colOff>
      <xdr:row>62</xdr:row>
      <xdr:rowOff>19050</xdr:rowOff>
    </xdr:to>
    <xdr:grpSp>
      <xdr:nvGrpSpPr>
        <xdr:cNvPr id="73227" name="グループ化 8"/>
        <xdr:cNvGrpSpPr>
          <a:grpSpLocks/>
        </xdr:cNvGrpSpPr>
      </xdr:nvGrpSpPr>
      <xdr:grpSpPr bwMode="auto">
        <a:xfrm rot="-5400000">
          <a:off x="-1004887" y="2252662"/>
          <a:ext cx="10706100" cy="7381875"/>
          <a:chOff x="9525" y="7372350"/>
          <a:chExt cx="9890125" cy="7264400"/>
        </a:xfrm>
      </xdr:grpSpPr>
      <xdr:pic>
        <xdr:nvPicPr>
          <xdr:cNvPr id="73228" name="図 5" descr="aflo_wkea104098.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372350"/>
            <a:ext cx="9890125" cy="726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正方形/長方形 7"/>
          <xdr:cNvSpPr/>
        </xdr:nvSpPr>
        <xdr:spPr bwMode="auto">
          <a:xfrm>
            <a:off x="6600008" y="8581521"/>
            <a:ext cx="1988584" cy="1518494"/>
          </a:xfrm>
          <a:prstGeom prst="rect">
            <a:avLst/>
          </a:prstGeom>
          <a:noFill/>
          <a:scene3d>
            <a:camera prst="orthographicFront"/>
            <a:lightRig rig="harsh" dir="t"/>
          </a:scene3d>
          <a:sp3d prstMaterial="metal">
            <a:bevelT/>
            <a:contourClr>
              <a:schemeClr val="bg1"/>
            </a:contourClr>
          </a:sp3d>
        </xdr:spPr>
        <xdr:txBody>
          <a:bodyPr wrap="square" lIns="91440" tIns="45720" rIns="91440" bIns="45720">
            <a:noAutofit/>
            <a:sp3d extrusionH="57150" contourW="12700">
              <a:bevelT w="38100" h="38100"/>
              <a:extrusionClr>
                <a:schemeClr val="bg2">
                  <a:lumMod val="50000"/>
                </a:schemeClr>
              </a:extrusionClr>
              <a:contourClr>
                <a:schemeClr val="tx1"/>
              </a:contourClr>
            </a:sp3d>
          </a:bodyPr>
          <a:lstStyle/>
          <a:p>
            <a:pPr algn="ctr"/>
            <a:r>
              <a:rPr lang="en-US" altLang="ja-JP" sz="4800" b="1" cap="none" spc="0">
                <a:ln w="10541" cmpd="sng">
                  <a:solidFill>
                    <a:schemeClr val="bg2">
                      <a:lumMod val="75000"/>
                    </a:schemeClr>
                  </a:solidFill>
                  <a:prstDash val="solid"/>
                </a:ln>
                <a:solidFill>
                  <a:schemeClr val="bg2">
                    <a:lumMod val="50000"/>
                  </a:schemeClr>
                </a:solidFill>
                <a:effectLst>
                  <a:innerShdw blurRad="63500" dist="50800" dir="18900000">
                    <a:schemeClr val="bg2">
                      <a:lumMod val="25000"/>
                      <a:alpha val="50000"/>
                    </a:schemeClr>
                  </a:innerShdw>
                </a:effectLst>
                <a:latin typeface="Arial Rounded MT Bold" pitchFamily="34" charset="0"/>
                <a:ea typeface="EPSON 丸ゴシック体Ｍ" pitchFamily="49" charset="-128"/>
              </a:rPr>
              <a:t>2021</a:t>
            </a:r>
          </a:p>
          <a:p>
            <a:pPr algn="ctr"/>
            <a:r>
              <a:rPr lang="en-US" altLang="ja-JP" sz="3600" b="1" cap="none" spc="0">
                <a:ln w="10541" cmpd="sng">
                  <a:solidFill>
                    <a:schemeClr val="bg2">
                      <a:lumMod val="75000"/>
                    </a:schemeClr>
                  </a:solidFill>
                  <a:prstDash val="solid"/>
                </a:ln>
                <a:solidFill>
                  <a:schemeClr val="bg2">
                    <a:lumMod val="50000"/>
                  </a:schemeClr>
                </a:solidFill>
                <a:effectLst>
                  <a:innerShdw blurRad="63500" dist="50800" dir="18900000">
                    <a:schemeClr val="bg2">
                      <a:lumMod val="25000"/>
                      <a:alpha val="50000"/>
                    </a:schemeClr>
                  </a:innerShdw>
                </a:effectLst>
                <a:latin typeface="Arial Rounded MT Bold" pitchFamily="34" charset="0"/>
                <a:ea typeface="EPSON 丸ゴシック体Ｍ" pitchFamily="49" charset="-128"/>
              </a:rPr>
              <a:t>Diary</a:t>
            </a:r>
            <a:endParaRPr lang="ja-JP" altLang="en-US" sz="3600" b="1" cap="none" spc="0">
              <a:ln w="10541" cmpd="sng">
                <a:solidFill>
                  <a:schemeClr val="bg2">
                    <a:lumMod val="75000"/>
                  </a:schemeClr>
                </a:solidFill>
                <a:prstDash val="solid"/>
              </a:ln>
              <a:solidFill>
                <a:schemeClr val="bg2">
                  <a:lumMod val="50000"/>
                </a:schemeClr>
              </a:solidFill>
              <a:effectLst>
                <a:innerShdw blurRad="63500" dist="50800" dir="18900000">
                  <a:schemeClr val="bg2">
                    <a:lumMod val="25000"/>
                    <a:alpha val="50000"/>
                  </a:schemeClr>
                </a:innerShdw>
              </a:effectLst>
              <a:latin typeface="Arial Rounded MT Bold" pitchFamily="34" charset="0"/>
              <a:ea typeface="EPSON 丸ゴシック体Ｍ" pitchFamily="49"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20</xdr:row>
      <xdr:rowOff>66675</xdr:rowOff>
    </xdr:from>
    <xdr:to>
      <xdr:col>2</xdr:col>
      <xdr:colOff>0</xdr:colOff>
      <xdr:row>20</xdr:row>
      <xdr:rowOff>66675</xdr:rowOff>
    </xdr:to>
    <xdr:sp macro="" textlink="">
      <xdr:nvSpPr>
        <xdr:cNvPr id="88742" name="Line 14"/>
        <xdr:cNvSpPr>
          <a:spLocks noChangeShapeType="1"/>
        </xdr:cNvSpPr>
      </xdr:nvSpPr>
      <xdr:spPr bwMode="auto">
        <a:xfrm flipV="1">
          <a:off x="66675" y="3752850"/>
          <a:ext cx="523875" cy="0"/>
        </a:xfrm>
        <a:prstGeom prst="line">
          <a:avLst/>
        </a:prstGeom>
        <a:noFill/>
        <a:ln w="0">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44</xdr:row>
      <xdr:rowOff>0</xdr:rowOff>
    </xdr:from>
    <xdr:to>
      <xdr:col>36</xdr:col>
      <xdr:colOff>161925</xdr:colOff>
      <xdr:row>75</xdr:row>
      <xdr:rowOff>0</xdr:rowOff>
    </xdr:to>
    <xdr:grpSp>
      <xdr:nvGrpSpPr>
        <xdr:cNvPr id="88743" name="Group 40"/>
        <xdr:cNvGrpSpPr>
          <a:grpSpLocks/>
        </xdr:cNvGrpSpPr>
      </xdr:nvGrpSpPr>
      <xdr:grpSpPr bwMode="auto">
        <a:xfrm>
          <a:off x="5324475" y="8086725"/>
          <a:ext cx="3771900" cy="6286500"/>
          <a:chOff x="90" y="74"/>
          <a:chExt cx="387" cy="639"/>
        </a:xfrm>
      </xdr:grpSpPr>
      <xdr:sp macro="" textlink="">
        <xdr:nvSpPr>
          <xdr:cNvPr id="88744" name="Line 41"/>
          <xdr:cNvSpPr>
            <a:spLocks noChangeShapeType="1"/>
          </xdr:cNvSpPr>
        </xdr:nvSpPr>
        <xdr:spPr bwMode="auto">
          <a:xfrm>
            <a:off x="90"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45" name="Line 42"/>
          <xdr:cNvSpPr>
            <a:spLocks noChangeShapeType="1"/>
          </xdr:cNvSpPr>
        </xdr:nvSpPr>
        <xdr:spPr bwMode="auto">
          <a:xfrm>
            <a:off x="91"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46" name="Line 43"/>
          <xdr:cNvSpPr>
            <a:spLocks noChangeShapeType="1"/>
          </xdr:cNvSpPr>
        </xdr:nvSpPr>
        <xdr:spPr bwMode="auto">
          <a:xfrm>
            <a:off x="91"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47" name="Line 44"/>
          <xdr:cNvSpPr>
            <a:spLocks noChangeShapeType="1"/>
          </xdr:cNvSpPr>
        </xdr:nvSpPr>
        <xdr:spPr bwMode="auto">
          <a:xfrm>
            <a:off x="90"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48" name="Line 45"/>
          <xdr:cNvSpPr>
            <a:spLocks noChangeShapeType="1"/>
          </xdr:cNvSpPr>
        </xdr:nvSpPr>
        <xdr:spPr bwMode="auto">
          <a:xfrm>
            <a:off x="90"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49" name="Line 46"/>
          <xdr:cNvSpPr>
            <a:spLocks noChangeShapeType="1"/>
          </xdr:cNvSpPr>
        </xdr:nvSpPr>
        <xdr:spPr bwMode="auto">
          <a:xfrm>
            <a:off x="90"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0" name="Line 47"/>
          <xdr:cNvSpPr>
            <a:spLocks noChangeShapeType="1"/>
          </xdr:cNvSpPr>
        </xdr:nvSpPr>
        <xdr:spPr bwMode="auto">
          <a:xfrm>
            <a:off x="90"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1" name="Line 48"/>
          <xdr:cNvSpPr>
            <a:spLocks noChangeShapeType="1"/>
          </xdr:cNvSpPr>
        </xdr:nvSpPr>
        <xdr:spPr bwMode="auto">
          <a:xfrm>
            <a:off x="90"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2" name="Line 49"/>
          <xdr:cNvSpPr>
            <a:spLocks noChangeShapeType="1"/>
          </xdr:cNvSpPr>
        </xdr:nvSpPr>
        <xdr:spPr bwMode="auto">
          <a:xfrm>
            <a:off x="90"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3" name="Line 50"/>
          <xdr:cNvSpPr>
            <a:spLocks noChangeShapeType="1"/>
          </xdr:cNvSpPr>
        </xdr:nvSpPr>
        <xdr:spPr bwMode="auto">
          <a:xfrm>
            <a:off x="90"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4" name="Line 51"/>
          <xdr:cNvSpPr>
            <a:spLocks noChangeShapeType="1"/>
          </xdr:cNvSpPr>
        </xdr:nvSpPr>
        <xdr:spPr bwMode="auto">
          <a:xfrm>
            <a:off x="90"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5" name="Line 52"/>
          <xdr:cNvSpPr>
            <a:spLocks noChangeShapeType="1"/>
          </xdr:cNvSpPr>
        </xdr:nvSpPr>
        <xdr:spPr bwMode="auto">
          <a:xfrm>
            <a:off x="91"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6" name="Line 53"/>
          <xdr:cNvSpPr>
            <a:spLocks noChangeShapeType="1"/>
          </xdr:cNvSpPr>
        </xdr:nvSpPr>
        <xdr:spPr bwMode="auto">
          <a:xfrm>
            <a:off x="90"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7" name="Line 54"/>
          <xdr:cNvSpPr>
            <a:spLocks noChangeShapeType="1"/>
          </xdr:cNvSpPr>
        </xdr:nvSpPr>
        <xdr:spPr bwMode="auto">
          <a:xfrm>
            <a:off x="90"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8" name="Line 55"/>
          <xdr:cNvSpPr>
            <a:spLocks noChangeShapeType="1"/>
          </xdr:cNvSpPr>
        </xdr:nvSpPr>
        <xdr:spPr bwMode="auto">
          <a:xfrm>
            <a:off x="90"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59" name="Line 56"/>
          <xdr:cNvSpPr>
            <a:spLocks noChangeShapeType="1"/>
          </xdr:cNvSpPr>
        </xdr:nvSpPr>
        <xdr:spPr bwMode="auto">
          <a:xfrm>
            <a:off x="90"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88760" name="Line 57"/>
          <xdr:cNvSpPr>
            <a:spLocks noChangeShapeType="1"/>
          </xdr:cNvSpPr>
        </xdr:nvSpPr>
        <xdr:spPr bwMode="auto">
          <a:xfrm>
            <a:off x="90"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0</xdr:colOff>
      <xdr:row>5</xdr:row>
      <xdr:rowOff>9525</xdr:rowOff>
    </xdr:from>
    <xdr:to>
      <xdr:col>32</xdr:col>
      <xdr:colOff>0</xdr:colOff>
      <xdr:row>36</xdr:row>
      <xdr:rowOff>171450</xdr:rowOff>
    </xdr:to>
    <xdr:sp macro="" textlink="">
      <xdr:nvSpPr>
        <xdr:cNvPr id="101859" name="Line 118"/>
        <xdr:cNvSpPr>
          <a:spLocks noChangeShapeType="1"/>
        </xdr:cNvSpPr>
      </xdr:nvSpPr>
      <xdr:spPr bwMode="auto">
        <a:xfrm>
          <a:off x="8953500" y="733425"/>
          <a:ext cx="0" cy="6067425"/>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xdr:row>
      <xdr:rowOff>180975</xdr:rowOff>
    </xdr:from>
    <xdr:to>
      <xdr:col>18</xdr:col>
      <xdr:colOff>0</xdr:colOff>
      <xdr:row>36</xdr:row>
      <xdr:rowOff>171450</xdr:rowOff>
    </xdr:to>
    <xdr:sp macro="" textlink="">
      <xdr:nvSpPr>
        <xdr:cNvPr id="101860" name="Line 120"/>
        <xdr:cNvSpPr>
          <a:spLocks noChangeShapeType="1"/>
        </xdr:cNvSpPr>
      </xdr:nvSpPr>
      <xdr:spPr bwMode="auto">
        <a:xfrm>
          <a:off x="5010150" y="714375"/>
          <a:ext cx="0" cy="6086475"/>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5</xdr:row>
      <xdr:rowOff>0</xdr:rowOff>
    </xdr:from>
    <xdr:to>
      <xdr:col>31</xdr:col>
      <xdr:colOff>152400</xdr:colOff>
      <xdr:row>37</xdr:row>
      <xdr:rowOff>19050</xdr:rowOff>
    </xdr:to>
    <xdr:grpSp>
      <xdr:nvGrpSpPr>
        <xdr:cNvPr id="101861" name="Group 130"/>
        <xdr:cNvGrpSpPr>
          <a:grpSpLocks/>
        </xdr:cNvGrpSpPr>
      </xdr:nvGrpSpPr>
      <xdr:grpSpPr bwMode="auto">
        <a:xfrm>
          <a:off x="5076825" y="723900"/>
          <a:ext cx="3790950" cy="6115050"/>
          <a:chOff x="525" y="74"/>
          <a:chExt cx="387" cy="642"/>
        </a:xfrm>
      </xdr:grpSpPr>
      <xdr:sp macro="" textlink="">
        <xdr:nvSpPr>
          <xdr:cNvPr id="101929" name="Line 102"/>
          <xdr:cNvSpPr>
            <a:spLocks noChangeShapeType="1"/>
          </xdr:cNvSpPr>
        </xdr:nvSpPr>
        <xdr:spPr bwMode="auto">
          <a:xfrm>
            <a:off x="525"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0" name="Line 103"/>
          <xdr:cNvSpPr>
            <a:spLocks noChangeShapeType="1"/>
          </xdr:cNvSpPr>
        </xdr:nvSpPr>
        <xdr:spPr bwMode="auto">
          <a:xfrm>
            <a:off x="526"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1" name="Line 104"/>
          <xdr:cNvSpPr>
            <a:spLocks noChangeShapeType="1"/>
          </xdr:cNvSpPr>
        </xdr:nvSpPr>
        <xdr:spPr bwMode="auto">
          <a:xfrm>
            <a:off x="526"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2" name="Line 105"/>
          <xdr:cNvSpPr>
            <a:spLocks noChangeShapeType="1"/>
          </xdr:cNvSpPr>
        </xdr:nvSpPr>
        <xdr:spPr bwMode="auto">
          <a:xfrm>
            <a:off x="525"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3" name="Line 106"/>
          <xdr:cNvSpPr>
            <a:spLocks noChangeShapeType="1"/>
          </xdr:cNvSpPr>
        </xdr:nvSpPr>
        <xdr:spPr bwMode="auto">
          <a:xfrm>
            <a:off x="525"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4" name="Line 107"/>
          <xdr:cNvSpPr>
            <a:spLocks noChangeShapeType="1"/>
          </xdr:cNvSpPr>
        </xdr:nvSpPr>
        <xdr:spPr bwMode="auto">
          <a:xfrm>
            <a:off x="525"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5" name="Line 108"/>
          <xdr:cNvSpPr>
            <a:spLocks noChangeShapeType="1"/>
          </xdr:cNvSpPr>
        </xdr:nvSpPr>
        <xdr:spPr bwMode="auto">
          <a:xfrm>
            <a:off x="525"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6" name="Line 109"/>
          <xdr:cNvSpPr>
            <a:spLocks noChangeShapeType="1"/>
          </xdr:cNvSpPr>
        </xdr:nvSpPr>
        <xdr:spPr bwMode="auto">
          <a:xfrm>
            <a:off x="525"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7" name="Line 110"/>
          <xdr:cNvSpPr>
            <a:spLocks noChangeShapeType="1"/>
          </xdr:cNvSpPr>
        </xdr:nvSpPr>
        <xdr:spPr bwMode="auto">
          <a:xfrm>
            <a:off x="525"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8" name="Line 111"/>
          <xdr:cNvSpPr>
            <a:spLocks noChangeShapeType="1"/>
          </xdr:cNvSpPr>
        </xdr:nvSpPr>
        <xdr:spPr bwMode="auto">
          <a:xfrm>
            <a:off x="525"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39" name="Line 112"/>
          <xdr:cNvSpPr>
            <a:spLocks noChangeShapeType="1"/>
          </xdr:cNvSpPr>
        </xdr:nvSpPr>
        <xdr:spPr bwMode="auto">
          <a:xfrm>
            <a:off x="525"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0" name="Line 113"/>
          <xdr:cNvSpPr>
            <a:spLocks noChangeShapeType="1"/>
          </xdr:cNvSpPr>
        </xdr:nvSpPr>
        <xdr:spPr bwMode="auto">
          <a:xfrm>
            <a:off x="568" y="75"/>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1" name="Line 114"/>
          <xdr:cNvSpPr>
            <a:spLocks noChangeShapeType="1"/>
          </xdr:cNvSpPr>
        </xdr:nvSpPr>
        <xdr:spPr bwMode="auto">
          <a:xfrm>
            <a:off x="654" y="74"/>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2" name="Line 115"/>
          <xdr:cNvSpPr>
            <a:spLocks noChangeShapeType="1"/>
          </xdr:cNvSpPr>
        </xdr:nvSpPr>
        <xdr:spPr bwMode="auto">
          <a:xfrm>
            <a:off x="695"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3" name="Line 116"/>
          <xdr:cNvSpPr>
            <a:spLocks noChangeShapeType="1"/>
          </xdr:cNvSpPr>
        </xdr:nvSpPr>
        <xdr:spPr bwMode="auto">
          <a:xfrm>
            <a:off x="779" y="74"/>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4" name="Line 117"/>
          <xdr:cNvSpPr>
            <a:spLocks noChangeShapeType="1"/>
          </xdr:cNvSpPr>
        </xdr:nvSpPr>
        <xdr:spPr bwMode="auto">
          <a:xfrm>
            <a:off x="820"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5" name="Line 119"/>
          <xdr:cNvSpPr>
            <a:spLocks noChangeShapeType="1"/>
          </xdr:cNvSpPr>
        </xdr:nvSpPr>
        <xdr:spPr bwMode="auto">
          <a:xfrm>
            <a:off x="526"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6" name="Line 121"/>
          <xdr:cNvSpPr>
            <a:spLocks noChangeShapeType="1"/>
          </xdr:cNvSpPr>
        </xdr:nvSpPr>
        <xdr:spPr bwMode="auto">
          <a:xfrm>
            <a:off x="525"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7" name="Line 122"/>
          <xdr:cNvSpPr>
            <a:spLocks noChangeShapeType="1"/>
          </xdr:cNvSpPr>
        </xdr:nvSpPr>
        <xdr:spPr bwMode="auto">
          <a:xfrm>
            <a:off x="525"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8" name="Line 123"/>
          <xdr:cNvSpPr>
            <a:spLocks noChangeShapeType="1"/>
          </xdr:cNvSpPr>
        </xdr:nvSpPr>
        <xdr:spPr bwMode="auto">
          <a:xfrm>
            <a:off x="525"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49" name="Line 124"/>
          <xdr:cNvSpPr>
            <a:spLocks noChangeShapeType="1"/>
          </xdr:cNvSpPr>
        </xdr:nvSpPr>
        <xdr:spPr bwMode="auto">
          <a:xfrm>
            <a:off x="525"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50" name="Line 125"/>
          <xdr:cNvSpPr>
            <a:spLocks noChangeShapeType="1"/>
          </xdr:cNvSpPr>
        </xdr:nvSpPr>
        <xdr:spPr bwMode="auto">
          <a:xfrm>
            <a:off x="525"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51" name="Line 126"/>
          <xdr:cNvSpPr>
            <a:spLocks noChangeShapeType="1"/>
          </xdr:cNvSpPr>
        </xdr:nvSpPr>
        <xdr:spPr bwMode="auto">
          <a:xfrm>
            <a:off x="611"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52" name="Line 127"/>
          <xdr:cNvSpPr>
            <a:spLocks noChangeShapeType="1"/>
          </xdr:cNvSpPr>
        </xdr:nvSpPr>
        <xdr:spPr bwMode="auto">
          <a:xfrm>
            <a:off x="736" y="75"/>
            <a:ext cx="0" cy="641"/>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53" name="Line 128"/>
          <xdr:cNvSpPr>
            <a:spLocks noChangeShapeType="1"/>
          </xdr:cNvSpPr>
        </xdr:nvSpPr>
        <xdr:spPr bwMode="auto">
          <a:xfrm>
            <a:off x="867" y="74"/>
            <a:ext cx="0" cy="642"/>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xdr:row>
      <xdr:rowOff>0</xdr:rowOff>
    </xdr:from>
    <xdr:to>
      <xdr:col>16</xdr:col>
      <xdr:colOff>57150</xdr:colOff>
      <xdr:row>36</xdr:row>
      <xdr:rowOff>180975</xdr:rowOff>
    </xdr:to>
    <xdr:grpSp>
      <xdr:nvGrpSpPr>
        <xdr:cNvPr id="101862" name="Group 209"/>
        <xdr:cNvGrpSpPr>
          <a:grpSpLocks/>
        </xdr:cNvGrpSpPr>
      </xdr:nvGrpSpPr>
      <xdr:grpSpPr bwMode="auto">
        <a:xfrm>
          <a:off x="590550" y="723900"/>
          <a:ext cx="3962400" cy="6086475"/>
          <a:chOff x="90" y="74"/>
          <a:chExt cx="387" cy="639"/>
        </a:xfrm>
      </xdr:grpSpPr>
      <xdr:sp macro="" textlink="">
        <xdr:nvSpPr>
          <xdr:cNvPr id="101912" name="Line 158"/>
          <xdr:cNvSpPr>
            <a:spLocks noChangeShapeType="1"/>
          </xdr:cNvSpPr>
        </xdr:nvSpPr>
        <xdr:spPr bwMode="auto">
          <a:xfrm>
            <a:off x="90"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3" name="Line 159"/>
          <xdr:cNvSpPr>
            <a:spLocks noChangeShapeType="1"/>
          </xdr:cNvSpPr>
        </xdr:nvSpPr>
        <xdr:spPr bwMode="auto">
          <a:xfrm>
            <a:off x="91"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4" name="Line 160"/>
          <xdr:cNvSpPr>
            <a:spLocks noChangeShapeType="1"/>
          </xdr:cNvSpPr>
        </xdr:nvSpPr>
        <xdr:spPr bwMode="auto">
          <a:xfrm>
            <a:off x="91"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5" name="Line 161"/>
          <xdr:cNvSpPr>
            <a:spLocks noChangeShapeType="1"/>
          </xdr:cNvSpPr>
        </xdr:nvSpPr>
        <xdr:spPr bwMode="auto">
          <a:xfrm>
            <a:off x="90"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6" name="Line 162"/>
          <xdr:cNvSpPr>
            <a:spLocks noChangeShapeType="1"/>
          </xdr:cNvSpPr>
        </xdr:nvSpPr>
        <xdr:spPr bwMode="auto">
          <a:xfrm>
            <a:off x="90"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7" name="Line 163"/>
          <xdr:cNvSpPr>
            <a:spLocks noChangeShapeType="1"/>
          </xdr:cNvSpPr>
        </xdr:nvSpPr>
        <xdr:spPr bwMode="auto">
          <a:xfrm>
            <a:off x="90"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8" name="Line 164"/>
          <xdr:cNvSpPr>
            <a:spLocks noChangeShapeType="1"/>
          </xdr:cNvSpPr>
        </xdr:nvSpPr>
        <xdr:spPr bwMode="auto">
          <a:xfrm>
            <a:off x="90"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9" name="Line 165"/>
          <xdr:cNvSpPr>
            <a:spLocks noChangeShapeType="1"/>
          </xdr:cNvSpPr>
        </xdr:nvSpPr>
        <xdr:spPr bwMode="auto">
          <a:xfrm>
            <a:off x="90"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0" name="Line 166"/>
          <xdr:cNvSpPr>
            <a:spLocks noChangeShapeType="1"/>
          </xdr:cNvSpPr>
        </xdr:nvSpPr>
        <xdr:spPr bwMode="auto">
          <a:xfrm>
            <a:off x="90"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1" name="Line 167"/>
          <xdr:cNvSpPr>
            <a:spLocks noChangeShapeType="1"/>
          </xdr:cNvSpPr>
        </xdr:nvSpPr>
        <xdr:spPr bwMode="auto">
          <a:xfrm>
            <a:off x="90"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2" name="Line 168"/>
          <xdr:cNvSpPr>
            <a:spLocks noChangeShapeType="1"/>
          </xdr:cNvSpPr>
        </xdr:nvSpPr>
        <xdr:spPr bwMode="auto">
          <a:xfrm>
            <a:off x="90"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3" name="Line 174"/>
          <xdr:cNvSpPr>
            <a:spLocks noChangeShapeType="1"/>
          </xdr:cNvSpPr>
        </xdr:nvSpPr>
        <xdr:spPr bwMode="auto">
          <a:xfrm>
            <a:off x="91"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4" name="Line 175"/>
          <xdr:cNvSpPr>
            <a:spLocks noChangeShapeType="1"/>
          </xdr:cNvSpPr>
        </xdr:nvSpPr>
        <xdr:spPr bwMode="auto">
          <a:xfrm>
            <a:off x="90"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5" name="Line 176"/>
          <xdr:cNvSpPr>
            <a:spLocks noChangeShapeType="1"/>
          </xdr:cNvSpPr>
        </xdr:nvSpPr>
        <xdr:spPr bwMode="auto">
          <a:xfrm>
            <a:off x="90"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6" name="Line 177"/>
          <xdr:cNvSpPr>
            <a:spLocks noChangeShapeType="1"/>
          </xdr:cNvSpPr>
        </xdr:nvSpPr>
        <xdr:spPr bwMode="auto">
          <a:xfrm>
            <a:off x="90"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7" name="Line 178"/>
          <xdr:cNvSpPr>
            <a:spLocks noChangeShapeType="1"/>
          </xdr:cNvSpPr>
        </xdr:nvSpPr>
        <xdr:spPr bwMode="auto">
          <a:xfrm>
            <a:off x="90"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28" name="Line 179"/>
          <xdr:cNvSpPr>
            <a:spLocks noChangeShapeType="1"/>
          </xdr:cNvSpPr>
        </xdr:nvSpPr>
        <xdr:spPr bwMode="auto">
          <a:xfrm>
            <a:off x="90"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45</xdr:row>
      <xdr:rowOff>0</xdr:rowOff>
    </xdr:from>
    <xdr:to>
      <xdr:col>16</xdr:col>
      <xdr:colOff>57150</xdr:colOff>
      <xdr:row>77</xdr:row>
      <xdr:rowOff>9525</xdr:rowOff>
    </xdr:to>
    <xdr:grpSp>
      <xdr:nvGrpSpPr>
        <xdr:cNvPr id="101863" name="Group 210"/>
        <xdr:cNvGrpSpPr>
          <a:grpSpLocks/>
        </xdr:cNvGrpSpPr>
      </xdr:nvGrpSpPr>
      <xdr:grpSpPr bwMode="auto">
        <a:xfrm>
          <a:off x="590550" y="8172450"/>
          <a:ext cx="3962400" cy="6181725"/>
          <a:chOff x="90" y="842"/>
          <a:chExt cx="387" cy="639"/>
        </a:xfrm>
      </xdr:grpSpPr>
      <xdr:sp macro="" textlink="">
        <xdr:nvSpPr>
          <xdr:cNvPr id="101895" name="Line 184"/>
          <xdr:cNvSpPr>
            <a:spLocks noChangeShapeType="1"/>
          </xdr:cNvSpPr>
        </xdr:nvSpPr>
        <xdr:spPr bwMode="auto">
          <a:xfrm>
            <a:off x="90" y="8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6" name="Line 185"/>
          <xdr:cNvSpPr>
            <a:spLocks noChangeShapeType="1"/>
          </xdr:cNvSpPr>
        </xdr:nvSpPr>
        <xdr:spPr bwMode="auto">
          <a:xfrm>
            <a:off x="91" y="8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7" name="Line 186"/>
          <xdr:cNvSpPr>
            <a:spLocks noChangeShapeType="1"/>
          </xdr:cNvSpPr>
        </xdr:nvSpPr>
        <xdr:spPr bwMode="auto">
          <a:xfrm>
            <a:off x="91" y="9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8" name="Line 187"/>
          <xdr:cNvSpPr>
            <a:spLocks noChangeShapeType="1"/>
          </xdr:cNvSpPr>
        </xdr:nvSpPr>
        <xdr:spPr bwMode="auto">
          <a:xfrm>
            <a:off x="90" y="10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9" name="Line 188"/>
          <xdr:cNvSpPr>
            <a:spLocks noChangeShapeType="1"/>
          </xdr:cNvSpPr>
        </xdr:nvSpPr>
        <xdr:spPr bwMode="auto">
          <a:xfrm>
            <a:off x="90" y="10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0" name="Line 189"/>
          <xdr:cNvSpPr>
            <a:spLocks noChangeShapeType="1"/>
          </xdr:cNvSpPr>
        </xdr:nvSpPr>
        <xdr:spPr bwMode="auto">
          <a:xfrm>
            <a:off x="90" y="11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1" name="Line 190"/>
          <xdr:cNvSpPr>
            <a:spLocks noChangeShapeType="1"/>
          </xdr:cNvSpPr>
        </xdr:nvSpPr>
        <xdr:spPr bwMode="auto">
          <a:xfrm>
            <a:off x="90" y="11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2" name="Line 191"/>
          <xdr:cNvSpPr>
            <a:spLocks noChangeShapeType="1"/>
          </xdr:cNvSpPr>
        </xdr:nvSpPr>
        <xdr:spPr bwMode="auto">
          <a:xfrm>
            <a:off x="90" y="12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3" name="Line 192"/>
          <xdr:cNvSpPr>
            <a:spLocks noChangeShapeType="1"/>
          </xdr:cNvSpPr>
        </xdr:nvSpPr>
        <xdr:spPr bwMode="auto">
          <a:xfrm>
            <a:off x="90" y="12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4" name="Line 193"/>
          <xdr:cNvSpPr>
            <a:spLocks noChangeShapeType="1"/>
          </xdr:cNvSpPr>
        </xdr:nvSpPr>
        <xdr:spPr bwMode="auto">
          <a:xfrm>
            <a:off x="90" y="13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5" name="Line 194"/>
          <xdr:cNvSpPr>
            <a:spLocks noChangeShapeType="1"/>
          </xdr:cNvSpPr>
        </xdr:nvSpPr>
        <xdr:spPr bwMode="auto">
          <a:xfrm>
            <a:off x="90" y="14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6" name="Line 200"/>
          <xdr:cNvSpPr>
            <a:spLocks noChangeShapeType="1"/>
          </xdr:cNvSpPr>
        </xdr:nvSpPr>
        <xdr:spPr bwMode="auto">
          <a:xfrm>
            <a:off x="91" y="1481"/>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7" name="Line 201"/>
          <xdr:cNvSpPr>
            <a:spLocks noChangeShapeType="1"/>
          </xdr:cNvSpPr>
        </xdr:nvSpPr>
        <xdr:spPr bwMode="auto">
          <a:xfrm>
            <a:off x="90" y="9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8" name="Line 202"/>
          <xdr:cNvSpPr>
            <a:spLocks noChangeShapeType="1"/>
          </xdr:cNvSpPr>
        </xdr:nvSpPr>
        <xdr:spPr bwMode="auto">
          <a:xfrm>
            <a:off x="90" y="10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09" name="Line 203"/>
          <xdr:cNvSpPr>
            <a:spLocks noChangeShapeType="1"/>
          </xdr:cNvSpPr>
        </xdr:nvSpPr>
        <xdr:spPr bwMode="auto">
          <a:xfrm>
            <a:off x="90" y="12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0" name="Line 204"/>
          <xdr:cNvSpPr>
            <a:spLocks noChangeShapeType="1"/>
          </xdr:cNvSpPr>
        </xdr:nvSpPr>
        <xdr:spPr bwMode="auto">
          <a:xfrm>
            <a:off x="90" y="13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911" name="Line 205"/>
          <xdr:cNvSpPr>
            <a:spLocks noChangeShapeType="1"/>
          </xdr:cNvSpPr>
        </xdr:nvSpPr>
        <xdr:spPr bwMode="auto">
          <a:xfrm>
            <a:off x="90" y="14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45</xdr:row>
      <xdr:rowOff>0</xdr:rowOff>
    </xdr:from>
    <xdr:to>
      <xdr:col>32</xdr:col>
      <xdr:colOff>9525</xdr:colOff>
      <xdr:row>77</xdr:row>
      <xdr:rowOff>38100</xdr:rowOff>
    </xdr:to>
    <xdr:grpSp>
      <xdr:nvGrpSpPr>
        <xdr:cNvPr id="101864" name="Group 214"/>
        <xdr:cNvGrpSpPr>
          <a:grpSpLocks/>
        </xdr:cNvGrpSpPr>
      </xdr:nvGrpSpPr>
      <xdr:grpSpPr bwMode="auto">
        <a:xfrm>
          <a:off x="5010150" y="8172450"/>
          <a:ext cx="3952875" cy="6210300"/>
          <a:chOff x="525" y="822"/>
          <a:chExt cx="387" cy="642"/>
        </a:xfrm>
      </xdr:grpSpPr>
      <xdr:grpSp>
        <xdr:nvGrpSpPr>
          <xdr:cNvPr id="101866" name="Group 212"/>
          <xdr:cNvGrpSpPr>
            <a:grpSpLocks/>
          </xdr:cNvGrpSpPr>
        </xdr:nvGrpSpPr>
        <xdr:grpSpPr bwMode="auto">
          <a:xfrm>
            <a:off x="525" y="822"/>
            <a:ext cx="387" cy="642"/>
            <a:chOff x="525" y="822"/>
            <a:chExt cx="387" cy="642"/>
          </a:xfrm>
        </xdr:grpSpPr>
        <xdr:grpSp>
          <xdr:nvGrpSpPr>
            <xdr:cNvPr id="101868" name="Group 131"/>
            <xdr:cNvGrpSpPr>
              <a:grpSpLocks/>
            </xdr:cNvGrpSpPr>
          </xdr:nvGrpSpPr>
          <xdr:grpSpPr bwMode="auto">
            <a:xfrm>
              <a:off x="525" y="822"/>
              <a:ext cx="387" cy="642"/>
              <a:chOff x="525" y="74"/>
              <a:chExt cx="387" cy="642"/>
            </a:xfrm>
          </xdr:grpSpPr>
          <xdr:sp macro="" textlink="">
            <xdr:nvSpPr>
              <xdr:cNvPr id="101870" name="Line 132"/>
              <xdr:cNvSpPr>
                <a:spLocks noChangeShapeType="1"/>
              </xdr:cNvSpPr>
            </xdr:nvSpPr>
            <xdr:spPr bwMode="auto">
              <a:xfrm>
                <a:off x="525"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1" name="Line 133"/>
              <xdr:cNvSpPr>
                <a:spLocks noChangeShapeType="1"/>
              </xdr:cNvSpPr>
            </xdr:nvSpPr>
            <xdr:spPr bwMode="auto">
              <a:xfrm>
                <a:off x="526"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2" name="Line 134"/>
              <xdr:cNvSpPr>
                <a:spLocks noChangeShapeType="1"/>
              </xdr:cNvSpPr>
            </xdr:nvSpPr>
            <xdr:spPr bwMode="auto">
              <a:xfrm>
                <a:off x="526"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3" name="Line 135"/>
              <xdr:cNvSpPr>
                <a:spLocks noChangeShapeType="1"/>
              </xdr:cNvSpPr>
            </xdr:nvSpPr>
            <xdr:spPr bwMode="auto">
              <a:xfrm>
                <a:off x="525"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4" name="Line 136"/>
              <xdr:cNvSpPr>
                <a:spLocks noChangeShapeType="1"/>
              </xdr:cNvSpPr>
            </xdr:nvSpPr>
            <xdr:spPr bwMode="auto">
              <a:xfrm>
                <a:off x="525"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5" name="Line 137"/>
              <xdr:cNvSpPr>
                <a:spLocks noChangeShapeType="1"/>
              </xdr:cNvSpPr>
            </xdr:nvSpPr>
            <xdr:spPr bwMode="auto">
              <a:xfrm>
                <a:off x="525"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6" name="Line 138"/>
              <xdr:cNvSpPr>
                <a:spLocks noChangeShapeType="1"/>
              </xdr:cNvSpPr>
            </xdr:nvSpPr>
            <xdr:spPr bwMode="auto">
              <a:xfrm>
                <a:off x="525"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7" name="Line 139"/>
              <xdr:cNvSpPr>
                <a:spLocks noChangeShapeType="1"/>
              </xdr:cNvSpPr>
            </xdr:nvSpPr>
            <xdr:spPr bwMode="auto">
              <a:xfrm>
                <a:off x="525"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8" name="Line 140"/>
              <xdr:cNvSpPr>
                <a:spLocks noChangeShapeType="1"/>
              </xdr:cNvSpPr>
            </xdr:nvSpPr>
            <xdr:spPr bwMode="auto">
              <a:xfrm>
                <a:off x="525"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79" name="Line 141"/>
              <xdr:cNvSpPr>
                <a:spLocks noChangeShapeType="1"/>
              </xdr:cNvSpPr>
            </xdr:nvSpPr>
            <xdr:spPr bwMode="auto">
              <a:xfrm>
                <a:off x="525"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0" name="Line 142"/>
              <xdr:cNvSpPr>
                <a:spLocks noChangeShapeType="1"/>
              </xdr:cNvSpPr>
            </xdr:nvSpPr>
            <xdr:spPr bwMode="auto">
              <a:xfrm>
                <a:off x="525"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1" name="Line 143"/>
              <xdr:cNvSpPr>
                <a:spLocks noChangeShapeType="1"/>
              </xdr:cNvSpPr>
            </xdr:nvSpPr>
            <xdr:spPr bwMode="auto">
              <a:xfrm>
                <a:off x="568" y="75"/>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2" name="Line 144"/>
              <xdr:cNvSpPr>
                <a:spLocks noChangeShapeType="1"/>
              </xdr:cNvSpPr>
            </xdr:nvSpPr>
            <xdr:spPr bwMode="auto">
              <a:xfrm>
                <a:off x="654" y="74"/>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3" name="Line 145"/>
              <xdr:cNvSpPr>
                <a:spLocks noChangeShapeType="1"/>
              </xdr:cNvSpPr>
            </xdr:nvSpPr>
            <xdr:spPr bwMode="auto">
              <a:xfrm>
                <a:off x="695"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4" name="Line 146"/>
              <xdr:cNvSpPr>
                <a:spLocks noChangeShapeType="1"/>
              </xdr:cNvSpPr>
            </xdr:nvSpPr>
            <xdr:spPr bwMode="auto">
              <a:xfrm>
                <a:off x="779" y="74"/>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5" name="Line 147"/>
              <xdr:cNvSpPr>
                <a:spLocks noChangeShapeType="1"/>
              </xdr:cNvSpPr>
            </xdr:nvSpPr>
            <xdr:spPr bwMode="auto">
              <a:xfrm>
                <a:off x="820"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6" name="Line 148"/>
              <xdr:cNvSpPr>
                <a:spLocks noChangeShapeType="1"/>
              </xdr:cNvSpPr>
            </xdr:nvSpPr>
            <xdr:spPr bwMode="auto">
              <a:xfrm>
                <a:off x="526"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7" name="Line 149"/>
              <xdr:cNvSpPr>
                <a:spLocks noChangeShapeType="1"/>
              </xdr:cNvSpPr>
            </xdr:nvSpPr>
            <xdr:spPr bwMode="auto">
              <a:xfrm>
                <a:off x="525"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8" name="Line 150"/>
              <xdr:cNvSpPr>
                <a:spLocks noChangeShapeType="1"/>
              </xdr:cNvSpPr>
            </xdr:nvSpPr>
            <xdr:spPr bwMode="auto">
              <a:xfrm>
                <a:off x="525"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89" name="Line 151"/>
              <xdr:cNvSpPr>
                <a:spLocks noChangeShapeType="1"/>
              </xdr:cNvSpPr>
            </xdr:nvSpPr>
            <xdr:spPr bwMode="auto">
              <a:xfrm>
                <a:off x="525"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0" name="Line 152"/>
              <xdr:cNvSpPr>
                <a:spLocks noChangeShapeType="1"/>
              </xdr:cNvSpPr>
            </xdr:nvSpPr>
            <xdr:spPr bwMode="auto">
              <a:xfrm>
                <a:off x="525"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1" name="Line 153"/>
              <xdr:cNvSpPr>
                <a:spLocks noChangeShapeType="1"/>
              </xdr:cNvSpPr>
            </xdr:nvSpPr>
            <xdr:spPr bwMode="auto">
              <a:xfrm>
                <a:off x="525"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2" name="Line 154"/>
              <xdr:cNvSpPr>
                <a:spLocks noChangeShapeType="1"/>
              </xdr:cNvSpPr>
            </xdr:nvSpPr>
            <xdr:spPr bwMode="auto">
              <a:xfrm>
                <a:off x="611"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3" name="Line 155"/>
              <xdr:cNvSpPr>
                <a:spLocks noChangeShapeType="1"/>
              </xdr:cNvSpPr>
            </xdr:nvSpPr>
            <xdr:spPr bwMode="auto">
              <a:xfrm>
                <a:off x="736" y="75"/>
                <a:ext cx="0" cy="641"/>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1894" name="Line 156"/>
              <xdr:cNvSpPr>
                <a:spLocks noChangeShapeType="1"/>
              </xdr:cNvSpPr>
            </xdr:nvSpPr>
            <xdr:spPr bwMode="auto">
              <a:xfrm>
                <a:off x="867" y="74"/>
                <a:ext cx="0" cy="642"/>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sp macro="" textlink="">
          <xdr:nvSpPr>
            <xdr:cNvPr id="101869" name="Line 211"/>
            <xdr:cNvSpPr>
              <a:spLocks noChangeShapeType="1"/>
            </xdr:cNvSpPr>
          </xdr:nvSpPr>
          <xdr:spPr bwMode="auto">
            <a:xfrm>
              <a:off x="911" y="822"/>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sp macro="" textlink="">
        <xdr:nvSpPr>
          <xdr:cNvPr id="101867" name="Line 213"/>
          <xdr:cNvSpPr>
            <a:spLocks noChangeShapeType="1"/>
          </xdr:cNvSpPr>
        </xdr:nvSpPr>
        <xdr:spPr bwMode="auto">
          <a:xfrm>
            <a:off x="525" y="822"/>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0</xdr:colOff>
      <xdr:row>0</xdr:row>
      <xdr:rowOff>123825</xdr:rowOff>
    </xdr:from>
    <xdr:to>
      <xdr:col>1</xdr:col>
      <xdr:colOff>0</xdr:colOff>
      <xdr:row>77</xdr:row>
      <xdr:rowOff>0</xdr:rowOff>
    </xdr:to>
    <xdr:sp macro="" textlink="">
      <xdr:nvSpPr>
        <xdr:cNvPr id="101865" name="Line 215"/>
        <xdr:cNvSpPr>
          <a:spLocks noChangeShapeType="1"/>
        </xdr:cNvSpPr>
      </xdr:nvSpPr>
      <xdr:spPr bwMode="auto">
        <a:xfrm>
          <a:off x="276225" y="123825"/>
          <a:ext cx="0" cy="14220825"/>
        </a:xfrm>
        <a:prstGeom prst="line">
          <a:avLst/>
        </a:prstGeom>
        <a:noFill/>
        <a:ln w="3175" cap="rnd">
          <a:solidFill>
            <a:srgbClr val="3366FF"/>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32</xdr:col>
      <xdr:colOff>0</xdr:colOff>
      <xdr:row>5</xdr:row>
      <xdr:rowOff>9525</xdr:rowOff>
    </xdr:from>
    <xdr:to>
      <xdr:col>32</xdr:col>
      <xdr:colOff>0</xdr:colOff>
      <xdr:row>36</xdr:row>
      <xdr:rowOff>171450</xdr:rowOff>
    </xdr:to>
    <xdr:sp macro="" textlink="">
      <xdr:nvSpPr>
        <xdr:cNvPr id="102565" name="Line 118"/>
        <xdr:cNvSpPr>
          <a:spLocks noChangeShapeType="1"/>
        </xdr:cNvSpPr>
      </xdr:nvSpPr>
      <xdr:spPr bwMode="auto">
        <a:xfrm>
          <a:off x="8953500" y="733425"/>
          <a:ext cx="0" cy="6067425"/>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xdr:row>
      <xdr:rowOff>180975</xdr:rowOff>
    </xdr:from>
    <xdr:to>
      <xdr:col>18</xdr:col>
      <xdr:colOff>0</xdr:colOff>
      <xdr:row>36</xdr:row>
      <xdr:rowOff>171450</xdr:rowOff>
    </xdr:to>
    <xdr:sp macro="" textlink="">
      <xdr:nvSpPr>
        <xdr:cNvPr id="102566" name="Line 120"/>
        <xdr:cNvSpPr>
          <a:spLocks noChangeShapeType="1"/>
        </xdr:cNvSpPr>
      </xdr:nvSpPr>
      <xdr:spPr bwMode="auto">
        <a:xfrm>
          <a:off x="5010150" y="714375"/>
          <a:ext cx="0" cy="6086475"/>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5</xdr:row>
      <xdr:rowOff>0</xdr:rowOff>
    </xdr:from>
    <xdr:to>
      <xdr:col>31</xdr:col>
      <xdr:colOff>152400</xdr:colOff>
      <xdr:row>37</xdr:row>
      <xdr:rowOff>19050</xdr:rowOff>
    </xdr:to>
    <xdr:grpSp>
      <xdr:nvGrpSpPr>
        <xdr:cNvPr id="102567" name="Group 130"/>
        <xdr:cNvGrpSpPr>
          <a:grpSpLocks/>
        </xdr:cNvGrpSpPr>
      </xdr:nvGrpSpPr>
      <xdr:grpSpPr bwMode="auto">
        <a:xfrm>
          <a:off x="5076825" y="723900"/>
          <a:ext cx="3790950" cy="6115050"/>
          <a:chOff x="525" y="74"/>
          <a:chExt cx="387" cy="642"/>
        </a:xfrm>
      </xdr:grpSpPr>
      <xdr:sp macro="" textlink="">
        <xdr:nvSpPr>
          <xdr:cNvPr id="102635" name="Line 102"/>
          <xdr:cNvSpPr>
            <a:spLocks noChangeShapeType="1"/>
          </xdr:cNvSpPr>
        </xdr:nvSpPr>
        <xdr:spPr bwMode="auto">
          <a:xfrm>
            <a:off x="525"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6" name="Line 103"/>
          <xdr:cNvSpPr>
            <a:spLocks noChangeShapeType="1"/>
          </xdr:cNvSpPr>
        </xdr:nvSpPr>
        <xdr:spPr bwMode="auto">
          <a:xfrm>
            <a:off x="526"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7" name="Line 104"/>
          <xdr:cNvSpPr>
            <a:spLocks noChangeShapeType="1"/>
          </xdr:cNvSpPr>
        </xdr:nvSpPr>
        <xdr:spPr bwMode="auto">
          <a:xfrm>
            <a:off x="526"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8" name="Line 105"/>
          <xdr:cNvSpPr>
            <a:spLocks noChangeShapeType="1"/>
          </xdr:cNvSpPr>
        </xdr:nvSpPr>
        <xdr:spPr bwMode="auto">
          <a:xfrm>
            <a:off x="525"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9" name="Line 106"/>
          <xdr:cNvSpPr>
            <a:spLocks noChangeShapeType="1"/>
          </xdr:cNvSpPr>
        </xdr:nvSpPr>
        <xdr:spPr bwMode="auto">
          <a:xfrm>
            <a:off x="525"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0" name="Line 107"/>
          <xdr:cNvSpPr>
            <a:spLocks noChangeShapeType="1"/>
          </xdr:cNvSpPr>
        </xdr:nvSpPr>
        <xdr:spPr bwMode="auto">
          <a:xfrm>
            <a:off x="525"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1" name="Line 108"/>
          <xdr:cNvSpPr>
            <a:spLocks noChangeShapeType="1"/>
          </xdr:cNvSpPr>
        </xdr:nvSpPr>
        <xdr:spPr bwMode="auto">
          <a:xfrm>
            <a:off x="525"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2" name="Line 109"/>
          <xdr:cNvSpPr>
            <a:spLocks noChangeShapeType="1"/>
          </xdr:cNvSpPr>
        </xdr:nvSpPr>
        <xdr:spPr bwMode="auto">
          <a:xfrm>
            <a:off x="525"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3" name="Line 110"/>
          <xdr:cNvSpPr>
            <a:spLocks noChangeShapeType="1"/>
          </xdr:cNvSpPr>
        </xdr:nvSpPr>
        <xdr:spPr bwMode="auto">
          <a:xfrm>
            <a:off x="525"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4" name="Line 111"/>
          <xdr:cNvSpPr>
            <a:spLocks noChangeShapeType="1"/>
          </xdr:cNvSpPr>
        </xdr:nvSpPr>
        <xdr:spPr bwMode="auto">
          <a:xfrm>
            <a:off x="525"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5" name="Line 112"/>
          <xdr:cNvSpPr>
            <a:spLocks noChangeShapeType="1"/>
          </xdr:cNvSpPr>
        </xdr:nvSpPr>
        <xdr:spPr bwMode="auto">
          <a:xfrm>
            <a:off x="525"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6" name="Line 113"/>
          <xdr:cNvSpPr>
            <a:spLocks noChangeShapeType="1"/>
          </xdr:cNvSpPr>
        </xdr:nvSpPr>
        <xdr:spPr bwMode="auto">
          <a:xfrm>
            <a:off x="568" y="75"/>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7" name="Line 114"/>
          <xdr:cNvSpPr>
            <a:spLocks noChangeShapeType="1"/>
          </xdr:cNvSpPr>
        </xdr:nvSpPr>
        <xdr:spPr bwMode="auto">
          <a:xfrm>
            <a:off x="654" y="74"/>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8" name="Line 115"/>
          <xdr:cNvSpPr>
            <a:spLocks noChangeShapeType="1"/>
          </xdr:cNvSpPr>
        </xdr:nvSpPr>
        <xdr:spPr bwMode="auto">
          <a:xfrm>
            <a:off x="695"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49" name="Line 116"/>
          <xdr:cNvSpPr>
            <a:spLocks noChangeShapeType="1"/>
          </xdr:cNvSpPr>
        </xdr:nvSpPr>
        <xdr:spPr bwMode="auto">
          <a:xfrm>
            <a:off x="779" y="74"/>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0" name="Line 117"/>
          <xdr:cNvSpPr>
            <a:spLocks noChangeShapeType="1"/>
          </xdr:cNvSpPr>
        </xdr:nvSpPr>
        <xdr:spPr bwMode="auto">
          <a:xfrm>
            <a:off x="820"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1" name="Line 119"/>
          <xdr:cNvSpPr>
            <a:spLocks noChangeShapeType="1"/>
          </xdr:cNvSpPr>
        </xdr:nvSpPr>
        <xdr:spPr bwMode="auto">
          <a:xfrm>
            <a:off x="526"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2" name="Line 121"/>
          <xdr:cNvSpPr>
            <a:spLocks noChangeShapeType="1"/>
          </xdr:cNvSpPr>
        </xdr:nvSpPr>
        <xdr:spPr bwMode="auto">
          <a:xfrm>
            <a:off x="525"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3" name="Line 122"/>
          <xdr:cNvSpPr>
            <a:spLocks noChangeShapeType="1"/>
          </xdr:cNvSpPr>
        </xdr:nvSpPr>
        <xdr:spPr bwMode="auto">
          <a:xfrm>
            <a:off x="525"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4" name="Line 123"/>
          <xdr:cNvSpPr>
            <a:spLocks noChangeShapeType="1"/>
          </xdr:cNvSpPr>
        </xdr:nvSpPr>
        <xdr:spPr bwMode="auto">
          <a:xfrm>
            <a:off x="525"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5" name="Line 124"/>
          <xdr:cNvSpPr>
            <a:spLocks noChangeShapeType="1"/>
          </xdr:cNvSpPr>
        </xdr:nvSpPr>
        <xdr:spPr bwMode="auto">
          <a:xfrm>
            <a:off x="525"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6" name="Line 125"/>
          <xdr:cNvSpPr>
            <a:spLocks noChangeShapeType="1"/>
          </xdr:cNvSpPr>
        </xdr:nvSpPr>
        <xdr:spPr bwMode="auto">
          <a:xfrm>
            <a:off x="525"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7" name="Line 126"/>
          <xdr:cNvSpPr>
            <a:spLocks noChangeShapeType="1"/>
          </xdr:cNvSpPr>
        </xdr:nvSpPr>
        <xdr:spPr bwMode="auto">
          <a:xfrm>
            <a:off x="611"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8" name="Line 127"/>
          <xdr:cNvSpPr>
            <a:spLocks noChangeShapeType="1"/>
          </xdr:cNvSpPr>
        </xdr:nvSpPr>
        <xdr:spPr bwMode="auto">
          <a:xfrm>
            <a:off x="736" y="75"/>
            <a:ext cx="0" cy="641"/>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59" name="Line 128"/>
          <xdr:cNvSpPr>
            <a:spLocks noChangeShapeType="1"/>
          </xdr:cNvSpPr>
        </xdr:nvSpPr>
        <xdr:spPr bwMode="auto">
          <a:xfrm>
            <a:off x="867" y="74"/>
            <a:ext cx="0" cy="642"/>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5</xdr:row>
      <xdr:rowOff>0</xdr:rowOff>
    </xdr:from>
    <xdr:to>
      <xdr:col>16</xdr:col>
      <xdr:colOff>57150</xdr:colOff>
      <xdr:row>36</xdr:row>
      <xdr:rowOff>180975</xdr:rowOff>
    </xdr:to>
    <xdr:grpSp>
      <xdr:nvGrpSpPr>
        <xdr:cNvPr id="102568" name="Group 209"/>
        <xdr:cNvGrpSpPr>
          <a:grpSpLocks/>
        </xdr:cNvGrpSpPr>
      </xdr:nvGrpSpPr>
      <xdr:grpSpPr bwMode="auto">
        <a:xfrm>
          <a:off x="590550" y="723900"/>
          <a:ext cx="3962400" cy="6086475"/>
          <a:chOff x="90" y="74"/>
          <a:chExt cx="387" cy="639"/>
        </a:xfrm>
      </xdr:grpSpPr>
      <xdr:sp macro="" textlink="">
        <xdr:nvSpPr>
          <xdr:cNvPr id="102618" name="Line 158"/>
          <xdr:cNvSpPr>
            <a:spLocks noChangeShapeType="1"/>
          </xdr:cNvSpPr>
        </xdr:nvSpPr>
        <xdr:spPr bwMode="auto">
          <a:xfrm>
            <a:off x="90"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9" name="Line 159"/>
          <xdr:cNvSpPr>
            <a:spLocks noChangeShapeType="1"/>
          </xdr:cNvSpPr>
        </xdr:nvSpPr>
        <xdr:spPr bwMode="auto">
          <a:xfrm>
            <a:off x="91"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0" name="Line 160"/>
          <xdr:cNvSpPr>
            <a:spLocks noChangeShapeType="1"/>
          </xdr:cNvSpPr>
        </xdr:nvSpPr>
        <xdr:spPr bwMode="auto">
          <a:xfrm>
            <a:off x="91"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1" name="Line 161"/>
          <xdr:cNvSpPr>
            <a:spLocks noChangeShapeType="1"/>
          </xdr:cNvSpPr>
        </xdr:nvSpPr>
        <xdr:spPr bwMode="auto">
          <a:xfrm>
            <a:off x="90"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2" name="Line 162"/>
          <xdr:cNvSpPr>
            <a:spLocks noChangeShapeType="1"/>
          </xdr:cNvSpPr>
        </xdr:nvSpPr>
        <xdr:spPr bwMode="auto">
          <a:xfrm>
            <a:off x="90"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3" name="Line 163"/>
          <xdr:cNvSpPr>
            <a:spLocks noChangeShapeType="1"/>
          </xdr:cNvSpPr>
        </xdr:nvSpPr>
        <xdr:spPr bwMode="auto">
          <a:xfrm>
            <a:off x="90"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4" name="Line 164"/>
          <xdr:cNvSpPr>
            <a:spLocks noChangeShapeType="1"/>
          </xdr:cNvSpPr>
        </xdr:nvSpPr>
        <xdr:spPr bwMode="auto">
          <a:xfrm>
            <a:off x="90"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5" name="Line 165"/>
          <xdr:cNvSpPr>
            <a:spLocks noChangeShapeType="1"/>
          </xdr:cNvSpPr>
        </xdr:nvSpPr>
        <xdr:spPr bwMode="auto">
          <a:xfrm>
            <a:off x="90"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6" name="Line 166"/>
          <xdr:cNvSpPr>
            <a:spLocks noChangeShapeType="1"/>
          </xdr:cNvSpPr>
        </xdr:nvSpPr>
        <xdr:spPr bwMode="auto">
          <a:xfrm>
            <a:off x="90"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7" name="Line 167"/>
          <xdr:cNvSpPr>
            <a:spLocks noChangeShapeType="1"/>
          </xdr:cNvSpPr>
        </xdr:nvSpPr>
        <xdr:spPr bwMode="auto">
          <a:xfrm>
            <a:off x="90"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8" name="Line 168"/>
          <xdr:cNvSpPr>
            <a:spLocks noChangeShapeType="1"/>
          </xdr:cNvSpPr>
        </xdr:nvSpPr>
        <xdr:spPr bwMode="auto">
          <a:xfrm>
            <a:off x="90"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29" name="Line 174"/>
          <xdr:cNvSpPr>
            <a:spLocks noChangeShapeType="1"/>
          </xdr:cNvSpPr>
        </xdr:nvSpPr>
        <xdr:spPr bwMode="auto">
          <a:xfrm>
            <a:off x="91"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0" name="Line 175"/>
          <xdr:cNvSpPr>
            <a:spLocks noChangeShapeType="1"/>
          </xdr:cNvSpPr>
        </xdr:nvSpPr>
        <xdr:spPr bwMode="auto">
          <a:xfrm>
            <a:off x="90"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1" name="Line 176"/>
          <xdr:cNvSpPr>
            <a:spLocks noChangeShapeType="1"/>
          </xdr:cNvSpPr>
        </xdr:nvSpPr>
        <xdr:spPr bwMode="auto">
          <a:xfrm>
            <a:off x="90"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2" name="Line 177"/>
          <xdr:cNvSpPr>
            <a:spLocks noChangeShapeType="1"/>
          </xdr:cNvSpPr>
        </xdr:nvSpPr>
        <xdr:spPr bwMode="auto">
          <a:xfrm>
            <a:off x="90"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3" name="Line 178"/>
          <xdr:cNvSpPr>
            <a:spLocks noChangeShapeType="1"/>
          </xdr:cNvSpPr>
        </xdr:nvSpPr>
        <xdr:spPr bwMode="auto">
          <a:xfrm>
            <a:off x="90"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34" name="Line 179"/>
          <xdr:cNvSpPr>
            <a:spLocks noChangeShapeType="1"/>
          </xdr:cNvSpPr>
        </xdr:nvSpPr>
        <xdr:spPr bwMode="auto">
          <a:xfrm>
            <a:off x="90"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45</xdr:row>
      <xdr:rowOff>0</xdr:rowOff>
    </xdr:from>
    <xdr:to>
      <xdr:col>16</xdr:col>
      <xdr:colOff>57150</xdr:colOff>
      <xdr:row>77</xdr:row>
      <xdr:rowOff>9525</xdr:rowOff>
    </xdr:to>
    <xdr:grpSp>
      <xdr:nvGrpSpPr>
        <xdr:cNvPr id="102569" name="Group 210"/>
        <xdr:cNvGrpSpPr>
          <a:grpSpLocks/>
        </xdr:cNvGrpSpPr>
      </xdr:nvGrpSpPr>
      <xdr:grpSpPr bwMode="auto">
        <a:xfrm>
          <a:off x="590550" y="8172450"/>
          <a:ext cx="3962400" cy="6181725"/>
          <a:chOff x="90" y="842"/>
          <a:chExt cx="387" cy="639"/>
        </a:xfrm>
      </xdr:grpSpPr>
      <xdr:sp macro="" textlink="">
        <xdr:nvSpPr>
          <xdr:cNvPr id="102601" name="Line 184"/>
          <xdr:cNvSpPr>
            <a:spLocks noChangeShapeType="1"/>
          </xdr:cNvSpPr>
        </xdr:nvSpPr>
        <xdr:spPr bwMode="auto">
          <a:xfrm>
            <a:off x="90" y="8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2" name="Line 185"/>
          <xdr:cNvSpPr>
            <a:spLocks noChangeShapeType="1"/>
          </xdr:cNvSpPr>
        </xdr:nvSpPr>
        <xdr:spPr bwMode="auto">
          <a:xfrm>
            <a:off x="91" y="8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3" name="Line 186"/>
          <xdr:cNvSpPr>
            <a:spLocks noChangeShapeType="1"/>
          </xdr:cNvSpPr>
        </xdr:nvSpPr>
        <xdr:spPr bwMode="auto">
          <a:xfrm>
            <a:off x="91" y="9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4" name="Line 187"/>
          <xdr:cNvSpPr>
            <a:spLocks noChangeShapeType="1"/>
          </xdr:cNvSpPr>
        </xdr:nvSpPr>
        <xdr:spPr bwMode="auto">
          <a:xfrm>
            <a:off x="90" y="10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5" name="Line 188"/>
          <xdr:cNvSpPr>
            <a:spLocks noChangeShapeType="1"/>
          </xdr:cNvSpPr>
        </xdr:nvSpPr>
        <xdr:spPr bwMode="auto">
          <a:xfrm>
            <a:off x="90" y="10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6" name="Line 189"/>
          <xdr:cNvSpPr>
            <a:spLocks noChangeShapeType="1"/>
          </xdr:cNvSpPr>
        </xdr:nvSpPr>
        <xdr:spPr bwMode="auto">
          <a:xfrm>
            <a:off x="90" y="11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7" name="Line 190"/>
          <xdr:cNvSpPr>
            <a:spLocks noChangeShapeType="1"/>
          </xdr:cNvSpPr>
        </xdr:nvSpPr>
        <xdr:spPr bwMode="auto">
          <a:xfrm>
            <a:off x="90" y="11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8" name="Line 191"/>
          <xdr:cNvSpPr>
            <a:spLocks noChangeShapeType="1"/>
          </xdr:cNvSpPr>
        </xdr:nvSpPr>
        <xdr:spPr bwMode="auto">
          <a:xfrm>
            <a:off x="90" y="12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9" name="Line 192"/>
          <xdr:cNvSpPr>
            <a:spLocks noChangeShapeType="1"/>
          </xdr:cNvSpPr>
        </xdr:nvSpPr>
        <xdr:spPr bwMode="auto">
          <a:xfrm>
            <a:off x="90" y="12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0" name="Line 193"/>
          <xdr:cNvSpPr>
            <a:spLocks noChangeShapeType="1"/>
          </xdr:cNvSpPr>
        </xdr:nvSpPr>
        <xdr:spPr bwMode="auto">
          <a:xfrm>
            <a:off x="90" y="13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1" name="Line 194"/>
          <xdr:cNvSpPr>
            <a:spLocks noChangeShapeType="1"/>
          </xdr:cNvSpPr>
        </xdr:nvSpPr>
        <xdr:spPr bwMode="auto">
          <a:xfrm>
            <a:off x="90" y="14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2" name="Line 200"/>
          <xdr:cNvSpPr>
            <a:spLocks noChangeShapeType="1"/>
          </xdr:cNvSpPr>
        </xdr:nvSpPr>
        <xdr:spPr bwMode="auto">
          <a:xfrm>
            <a:off x="91" y="1481"/>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3" name="Line 201"/>
          <xdr:cNvSpPr>
            <a:spLocks noChangeShapeType="1"/>
          </xdr:cNvSpPr>
        </xdr:nvSpPr>
        <xdr:spPr bwMode="auto">
          <a:xfrm>
            <a:off x="90" y="96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4" name="Line 202"/>
          <xdr:cNvSpPr>
            <a:spLocks noChangeShapeType="1"/>
          </xdr:cNvSpPr>
        </xdr:nvSpPr>
        <xdr:spPr bwMode="auto">
          <a:xfrm>
            <a:off x="90" y="108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5" name="Line 203"/>
          <xdr:cNvSpPr>
            <a:spLocks noChangeShapeType="1"/>
          </xdr:cNvSpPr>
        </xdr:nvSpPr>
        <xdr:spPr bwMode="auto">
          <a:xfrm>
            <a:off x="90" y="120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6" name="Line 204"/>
          <xdr:cNvSpPr>
            <a:spLocks noChangeShapeType="1"/>
          </xdr:cNvSpPr>
        </xdr:nvSpPr>
        <xdr:spPr bwMode="auto">
          <a:xfrm>
            <a:off x="90" y="132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17" name="Line 205"/>
          <xdr:cNvSpPr>
            <a:spLocks noChangeShapeType="1"/>
          </xdr:cNvSpPr>
        </xdr:nvSpPr>
        <xdr:spPr bwMode="auto">
          <a:xfrm>
            <a:off x="90" y="1442"/>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45</xdr:row>
      <xdr:rowOff>0</xdr:rowOff>
    </xdr:from>
    <xdr:to>
      <xdr:col>32</xdr:col>
      <xdr:colOff>9525</xdr:colOff>
      <xdr:row>77</xdr:row>
      <xdr:rowOff>38100</xdr:rowOff>
    </xdr:to>
    <xdr:grpSp>
      <xdr:nvGrpSpPr>
        <xdr:cNvPr id="102570" name="Group 214"/>
        <xdr:cNvGrpSpPr>
          <a:grpSpLocks/>
        </xdr:cNvGrpSpPr>
      </xdr:nvGrpSpPr>
      <xdr:grpSpPr bwMode="auto">
        <a:xfrm>
          <a:off x="5010150" y="8172450"/>
          <a:ext cx="3952875" cy="6210300"/>
          <a:chOff x="525" y="822"/>
          <a:chExt cx="387" cy="642"/>
        </a:xfrm>
      </xdr:grpSpPr>
      <xdr:grpSp>
        <xdr:nvGrpSpPr>
          <xdr:cNvPr id="102572" name="Group 212"/>
          <xdr:cNvGrpSpPr>
            <a:grpSpLocks/>
          </xdr:cNvGrpSpPr>
        </xdr:nvGrpSpPr>
        <xdr:grpSpPr bwMode="auto">
          <a:xfrm>
            <a:off x="525" y="822"/>
            <a:ext cx="387" cy="642"/>
            <a:chOff x="525" y="822"/>
            <a:chExt cx="387" cy="642"/>
          </a:xfrm>
        </xdr:grpSpPr>
        <xdr:grpSp>
          <xdr:nvGrpSpPr>
            <xdr:cNvPr id="102574" name="Group 131"/>
            <xdr:cNvGrpSpPr>
              <a:grpSpLocks/>
            </xdr:cNvGrpSpPr>
          </xdr:nvGrpSpPr>
          <xdr:grpSpPr bwMode="auto">
            <a:xfrm>
              <a:off x="525" y="822"/>
              <a:ext cx="387" cy="642"/>
              <a:chOff x="525" y="74"/>
              <a:chExt cx="387" cy="642"/>
            </a:xfrm>
          </xdr:grpSpPr>
          <xdr:sp macro="" textlink="">
            <xdr:nvSpPr>
              <xdr:cNvPr id="102576" name="Line 132"/>
              <xdr:cNvSpPr>
                <a:spLocks noChangeShapeType="1"/>
              </xdr:cNvSpPr>
            </xdr:nvSpPr>
            <xdr:spPr bwMode="auto">
              <a:xfrm>
                <a:off x="525" y="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77" name="Line 133"/>
              <xdr:cNvSpPr>
                <a:spLocks noChangeShapeType="1"/>
              </xdr:cNvSpPr>
            </xdr:nvSpPr>
            <xdr:spPr bwMode="auto">
              <a:xfrm>
                <a:off x="526" y="1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78" name="Line 134"/>
              <xdr:cNvSpPr>
                <a:spLocks noChangeShapeType="1"/>
              </xdr:cNvSpPr>
            </xdr:nvSpPr>
            <xdr:spPr bwMode="auto">
              <a:xfrm>
                <a:off x="526" y="1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79" name="Line 135"/>
              <xdr:cNvSpPr>
                <a:spLocks noChangeShapeType="1"/>
              </xdr:cNvSpPr>
            </xdr:nvSpPr>
            <xdr:spPr bwMode="auto">
              <a:xfrm>
                <a:off x="525" y="2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0" name="Line 136"/>
              <xdr:cNvSpPr>
                <a:spLocks noChangeShapeType="1"/>
              </xdr:cNvSpPr>
            </xdr:nvSpPr>
            <xdr:spPr bwMode="auto">
              <a:xfrm>
                <a:off x="525" y="2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1" name="Line 137"/>
              <xdr:cNvSpPr>
                <a:spLocks noChangeShapeType="1"/>
              </xdr:cNvSpPr>
            </xdr:nvSpPr>
            <xdr:spPr bwMode="auto">
              <a:xfrm>
                <a:off x="525" y="3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2" name="Line 138"/>
              <xdr:cNvSpPr>
                <a:spLocks noChangeShapeType="1"/>
              </xdr:cNvSpPr>
            </xdr:nvSpPr>
            <xdr:spPr bwMode="auto">
              <a:xfrm>
                <a:off x="525" y="3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3" name="Line 139"/>
              <xdr:cNvSpPr>
                <a:spLocks noChangeShapeType="1"/>
              </xdr:cNvSpPr>
            </xdr:nvSpPr>
            <xdr:spPr bwMode="auto">
              <a:xfrm>
                <a:off x="525" y="4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4" name="Line 140"/>
              <xdr:cNvSpPr>
                <a:spLocks noChangeShapeType="1"/>
              </xdr:cNvSpPr>
            </xdr:nvSpPr>
            <xdr:spPr bwMode="auto">
              <a:xfrm>
                <a:off x="525" y="5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5" name="Line 141"/>
              <xdr:cNvSpPr>
                <a:spLocks noChangeShapeType="1"/>
              </xdr:cNvSpPr>
            </xdr:nvSpPr>
            <xdr:spPr bwMode="auto">
              <a:xfrm>
                <a:off x="525" y="5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6" name="Line 142"/>
              <xdr:cNvSpPr>
                <a:spLocks noChangeShapeType="1"/>
              </xdr:cNvSpPr>
            </xdr:nvSpPr>
            <xdr:spPr bwMode="auto">
              <a:xfrm>
                <a:off x="525" y="6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7" name="Line 143"/>
              <xdr:cNvSpPr>
                <a:spLocks noChangeShapeType="1"/>
              </xdr:cNvSpPr>
            </xdr:nvSpPr>
            <xdr:spPr bwMode="auto">
              <a:xfrm>
                <a:off x="568" y="75"/>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8" name="Line 144"/>
              <xdr:cNvSpPr>
                <a:spLocks noChangeShapeType="1"/>
              </xdr:cNvSpPr>
            </xdr:nvSpPr>
            <xdr:spPr bwMode="auto">
              <a:xfrm>
                <a:off x="654" y="74"/>
                <a:ext cx="0" cy="638"/>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89" name="Line 145"/>
              <xdr:cNvSpPr>
                <a:spLocks noChangeShapeType="1"/>
              </xdr:cNvSpPr>
            </xdr:nvSpPr>
            <xdr:spPr bwMode="auto">
              <a:xfrm>
                <a:off x="695"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0" name="Line 146"/>
              <xdr:cNvSpPr>
                <a:spLocks noChangeShapeType="1"/>
              </xdr:cNvSpPr>
            </xdr:nvSpPr>
            <xdr:spPr bwMode="auto">
              <a:xfrm>
                <a:off x="779" y="74"/>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1" name="Line 147"/>
              <xdr:cNvSpPr>
                <a:spLocks noChangeShapeType="1"/>
              </xdr:cNvSpPr>
            </xdr:nvSpPr>
            <xdr:spPr bwMode="auto">
              <a:xfrm>
                <a:off x="820"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2" name="Line 148"/>
              <xdr:cNvSpPr>
                <a:spLocks noChangeShapeType="1"/>
              </xdr:cNvSpPr>
            </xdr:nvSpPr>
            <xdr:spPr bwMode="auto">
              <a:xfrm>
                <a:off x="526" y="713"/>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3" name="Line 149"/>
              <xdr:cNvSpPr>
                <a:spLocks noChangeShapeType="1"/>
              </xdr:cNvSpPr>
            </xdr:nvSpPr>
            <xdr:spPr bwMode="auto">
              <a:xfrm>
                <a:off x="525" y="19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4" name="Line 150"/>
              <xdr:cNvSpPr>
                <a:spLocks noChangeShapeType="1"/>
              </xdr:cNvSpPr>
            </xdr:nvSpPr>
            <xdr:spPr bwMode="auto">
              <a:xfrm>
                <a:off x="525" y="31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5" name="Line 151"/>
              <xdr:cNvSpPr>
                <a:spLocks noChangeShapeType="1"/>
              </xdr:cNvSpPr>
            </xdr:nvSpPr>
            <xdr:spPr bwMode="auto">
              <a:xfrm>
                <a:off x="525" y="43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6" name="Line 152"/>
              <xdr:cNvSpPr>
                <a:spLocks noChangeShapeType="1"/>
              </xdr:cNvSpPr>
            </xdr:nvSpPr>
            <xdr:spPr bwMode="auto">
              <a:xfrm>
                <a:off x="525" y="55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7" name="Line 153"/>
              <xdr:cNvSpPr>
                <a:spLocks noChangeShapeType="1"/>
              </xdr:cNvSpPr>
            </xdr:nvSpPr>
            <xdr:spPr bwMode="auto">
              <a:xfrm>
                <a:off x="525" y="674"/>
                <a:ext cx="386" cy="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8" name="Line 154"/>
              <xdr:cNvSpPr>
                <a:spLocks noChangeShapeType="1"/>
              </xdr:cNvSpPr>
            </xdr:nvSpPr>
            <xdr:spPr bwMode="auto">
              <a:xfrm>
                <a:off x="611" y="74"/>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599" name="Line 155"/>
              <xdr:cNvSpPr>
                <a:spLocks noChangeShapeType="1"/>
              </xdr:cNvSpPr>
            </xdr:nvSpPr>
            <xdr:spPr bwMode="auto">
              <a:xfrm>
                <a:off x="736" y="75"/>
                <a:ext cx="0" cy="641"/>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2600" name="Line 156"/>
              <xdr:cNvSpPr>
                <a:spLocks noChangeShapeType="1"/>
              </xdr:cNvSpPr>
            </xdr:nvSpPr>
            <xdr:spPr bwMode="auto">
              <a:xfrm>
                <a:off x="867" y="74"/>
                <a:ext cx="0" cy="642"/>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sp macro="" textlink="">
          <xdr:nvSpPr>
            <xdr:cNvPr id="102575" name="Line 211"/>
            <xdr:cNvSpPr>
              <a:spLocks noChangeShapeType="1"/>
            </xdr:cNvSpPr>
          </xdr:nvSpPr>
          <xdr:spPr bwMode="auto">
            <a:xfrm>
              <a:off x="911" y="822"/>
              <a:ext cx="0" cy="639"/>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sp macro="" textlink="">
        <xdr:nvSpPr>
          <xdr:cNvPr id="102573" name="Line 213"/>
          <xdr:cNvSpPr>
            <a:spLocks noChangeShapeType="1"/>
          </xdr:cNvSpPr>
        </xdr:nvSpPr>
        <xdr:spPr bwMode="auto">
          <a:xfrm>
            <a:off x="525" y="822"/>
            <a:ext cx="0" cy="640"/>
          </a:xfrm>
          <a:prstGeom prst="line">
            <a:avLst/>
          </a:prstGeom>
          <a:noFill/>
          <a:ln w="3175" cap="rnd">
            <a:solidFill>
              <a:srgbClr val="339966"/>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0</xdr:colOff>
      <xdr:row>0</xdr:row>
      <xdr:rowOff>123825</xdr:rowOff>
    </xdr:from>
    <xdr:to>
      <xdr:col>1</xdr:col>
      <xdr:colOff>0</xdr:colOff>
      <xdr:row>77</xdr:row>
      <xdr:rowOff>0</xdr:rowOff>
    </xdr:to>
    <xdr:sp macro="" textlink="">
      <xdr:nvSpPr>
        <xdr:cNvPr id="102571" name="Line 215"/>
        <xdr:cNvSpPr>
          <a:spLocks noChangeShapeType="1"/>
        </xdr:cNvSpPr>
      </xdr:nvSpPr>
      <xdr:spPr bwMode="auto">
        <a:xfrm>
          <a:off x="276225" y="123825"/>
          <a:ext cx="0" cy="14220825"/>
        </a:xfrm>
        <a:prstGeom prst="line">
          <a:avLst/>
        </a:prstGeom>
        <a:noFill/>
        <a:ln w="3175" cap="rnd">
          <a:solidFill>
            <a:srgbClr val="3366FF"/>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114300</xdr:colOff>
      <xdr:row>6</xdr:row>
      <xdr:rowOff>123825</xdr:rowOff>
    </xdr:from>
    <xdr:to>
      <xdr:col>26</xdr:col>
      <xdr:colOff>266700</xdr:colOff>
      <xdr:row>6</xdr:row>
      <xdr:rowOff>133350</xdr:rowOff>
    </xdr:to>
    <xdr:sp macro="" textlink="">
      <xdr:nvSpPr>
        <xdr:cNvPr id="60343" name="正方形/長方形 3"/>
        <xdr:cNvSpPr>
          <a:spLocks noChangeArrowheads="1"/>
        </xdr:cNvSpPr>
      </xdr:nvSpPr>
      <xdr:spPr bwMode="auto">
        <a:xfrm>
          <a:off x="3943350" y="1038225"/>
          <a:ext cx="2981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4</xdr:row>
      <xdr:rowOff>66675</xdr:rowOff>
    </xdr:from>
    <xdr:to>
      <xdr:col>31</xdr:col>
      <xdr:colOff>114300</xdr:colOff>
      <xdr:row>61</xdr:row>
      <xdr:rowOff>190500</xdr:rowOff>
    </xdr:to>
    <xdr:grpSp>
      <xdr:nvGrpSpPr>
        <xdr:cNvPr id="60344" name="グループ化 14"/>
        <xdr:cNvGrpSpPr>
          <a:grpSpLocks/>
        </xdr:cNvGrpSpPr>
      </xdr:nvGrpSpPr>
      <xdr:grpSpPr bwMode="auto">
        <a:xfrm rot="-5400000">
          <a:off x="-976313" y="2224088"/>
          <a:ext cx="10677525" cy="7429500"/>
          <a:chOff x="857251" y="13176249"/>
          <a:chExt cx="10096499" cy="7254876"/>
        </a:xfrm>
      </xdr:grpSpPr>
      <xdr:pic>
        <xdr:nvPicPr>
          <xdr:cNvPr id="60345" name="図 10" descr="aflo_cfeb000648.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1" y="13176249"/>
            <a:ext cx="10096499" cy="7254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正方形/長方形 13"/>
          <xdr:cNvSpPr/>
        </xdr:nvSpPr>
        <xdr:spPr bwMode="auto">
          <a:xfrm>
            <a:off x="6837693" y="14403998"/>
            <a:ext cx="2017498" cy="1432373"/>
          </a:xfrm>
          <a:prstGeom prst="rect">
            <a:avLst/>
          </a:prstGeom>
          <a:noFill/>
          <a:scene3d>
            <a:camera prst="orthographicFront"/>
            <a:lightRig rig="harsh" dir="t"/>
          </a:scene3d>
          <a:sp3d prstMaterial="metal">
            <a:bevelT/>
            <a:contourClr>
              <a:schemeClr val="bg1"/>
            </a:contourClr>
          </a:sp3d>
        </xdr:spPr>
        <xdr:txBody>
          <a:bodyPr wrap="square" lIns="91440" tIns="45720" rIns="91440" bIns="45720">
            <a:noAutofit/>
            <a:sp3d extrusionH="57150" contourW="12700">
              <a:bevelT w="38100" h="38100"/>
              <a:extrusionClr>
                <a:schemeClr val="tx1">
                  <a:lumMod val="65000"/>
                  <a:lumOff val="35000"/>
                </a:schemeClr>
              </a:extrusionClr>
              <a:contourClr>
                <a:schemeClr val="tx1">
                  <a:lumMod val="65000"/>
                  <a:lumOff val="35000"/>
                </a:schemeClr>
              </a:contourClr>
            </a:sp3d>
          </a:bodyPr>
          <a:lstStyle/>
          <a:p>
            <a:pPr algn="ctr"/>
            <a:r>
              <a:rPr lang="en-US" altLang="ja-JP" sz="4800" b="1" cap="none" spc="0">
                <a:ln w="10541" cmpd="sng">
                  <a:solidFill>
                    <a:schemeClr val="tx1">
                      <a:lumMod val="50000"/>
                      <a:lumOff val="50000"/>
                    </a:schemeClr>
                  </a:solidFill>
                  <a:prstDash val="solid"/>
                </a:ln>
                <a:solidFill>
                  <a:schemeClr val="bg1">
                    <a:lumMod val="75000"/>
                  </a:schemeClr>
                </a:solidFill>
                <a:effectLst>
                  <a:innerShdw blurRad="63500" dist="50800" dir="18900000">
                    <a:schemeClr val="tx1">
                      <a:alpha val="50000"/>
                    </a:schemeClr>
                  </a:innerShdw>
                </a:effectLst>
                <a:latin typeface="Arial Rounded MT Bold" pitchFamily="34" charset="0"/>
                <a:ea typeface="EPSON 丸ゴシック体Ｍ" pitchFamily="49" charset="-128"/>
              </a:rPr>
              <a:t>2021</a:t>
            </a:r>
          </a:p>
          <a:p>
            <a:pPr algn="ctr"/>
            <a:r>
              <a:rPr lang="en-US" altLang="ja-JP" sz="3600" b="1" cap="none" spc="0">
                <a:ln w="10541" cmpd="sng">
                  <a:solidFill>
                    <a:schemeClr val="tx1">
                      <a:lumMod val="50000"/>
                      <a:lumOff val="50000"/>
                    </a:schemeClr>
                  </a:solidFill>
                  <a:prstDash val="solid"/>
                </a:ln>
                <a:solidFill>
                  <a:schemeClr val="bg1">
                    <a:lumMod val="75000"/>
                  </a:schemeClr>
                </a:solidFill>
                <a:effectLst>
                  <a:innerShdw blurRad="63500" dist="50800" dir="18900000">
                    <a:schemeClr val="tx1">
                      <a:alpha val="50000"/>
                    </a:schemeClr>
                  </a:innerShdw>
                </a:effectLst>
                <a:latin typeface="Arial Rounded MT Bold" pitchFamily="34" charset="0"/>
                <a:ea typeface="EPSON 丸ゴシック体Ｍ" pitchFamily="49" charset="-128"/>
              </a:rPr>
              <a:t>Diary</a:t>
            </a:r>
            <a:endParaRPr lang="ja-JP" altLang="en-US" sz="3600" b="1" cap="none" spc="0">
              <a:ln w="10541" cmpd="sng">
                <a:solidFill>
                  <a:schemeClr val="tx1">
                    <a:lumMod val="50000"/>
                    <a:lumOff val="50000"/>
                  </a:schemeClr>
                </a:solidFill>
                <a:prstDash val="solid"/>
              </a:ln>
              <a:solidFill>
                <a:schemeClr val="bg1">
                  <a:lumMod val="75000"/>
                </a:schemeClr>
              </a:solidFill>
              <a:effectLst>
                <a:innerShdw blurRad="63500" dist="50800" dir="18900000">
                  <a:schemeClr val="tx1">
                    <a:alpha val="50000"/>
                  </a:schemeClr>
                </a:innerShdw>
              </a:effectLst>
              <a:latin typeface="Arial Rounded MT Bold" pitchFamily="34" charset="0"/>
              <a:ea typeface="EPSON 丸ゴシック体Ｍ" pitchFamily="49"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114300</xdr:colOff>
      <xdr:row>0</xdr:row>
      <xdr:rowOff>0</xdr:rowOff>
    </xdr:from>
    <xdr:to>
      <xdr:col>26</xdr:col>
      <xdr:colOff>266700</xdr:colOff>
      <xdr:row>0</xdr:row>
      <xdr:rowOff>9525</xdr:rowOff>
    </xdr:to>
    <xdr:sp macro="" textlink="">
      <xdr:nvSpPr>
        <xdr:cNvPr id="79739" name="正方形/長方形 3"/>
        <xdr:cNvSpPr>
          <a:spLocks noChangeArrowheads="1"/>
        </xdr:cNvSpPr>
      </xdr:nvSpPr>
      <xdr:spPr bwMode="auto">
        <a:xfrm>
          <a:off x="3943350" y="0"/>
          <a:ext cx="2981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133350</xdr:colOff>
      <xdr:row>3</xdr:row>
      <xdr:rowOff>38100</xdr:rowOff>
    </xdr:from>
    <xdr:to>
      <xdr:col>31</xdr:col>
      <xdr:colOff>114300</xdr:colOff>
      <xdr:row>42</xdr:row>
      <xdr:rowOff>38100</xdr:rowOff>
    </xdr:to>
    <xdr:grpSp>
      <xdr:nvGrpSpPr>
        <xdr:cNvPr id="79740" name="グループ化 25"/>
        <xdr:cNvGrpSpPr>
          <a:grpSpLocks/>
        </xdr:cNvGrpSpPr>
      </xdr:nvGrpSpPr>
      <xdr:grpSpPr bwMode="auto">
        <a:xfrm rot="-5400000">
          <a:off x="795338" y="452437"/>
          <a:ext cx="7124700" cy="7439025"/>
          <a:chOff x="4566780" y="3209794"/>
          <a:chExt cx="4495949" cy="2974932"/>
        </a:xfrm>
      </xdr:grpSpPr>
      <xdr:pic>
        <xdr:nvPicPr>
          <xdr:cNvPr id="79747" name="図 9" descr="aflo_cfeb005799.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6780" y="3209794"/>
            <a:ext cx="4495949" cy="2974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正方形/長方形 9"/>
          <xdr:cNvSpPr/>
        </xdr:nvSpPr>
        <xdr:spPr>
          <a:xfrm>
            <a:off x="7794486" y="3636417"/>
            <a:ext cx="1021807" cy="609461"/>
          </a:xfrm>
          <a:prstGeom prst="rect">
            <a:avLst/>
          </a:prstGeom>
          <a:noFill/>
          <a:scene3d>
            <a:camera prst="orthographicFront"/>
            <a:lightRig rig="harsh" dir="t"/>
          </a:scene3d>
          <a:sp3d prstMaterial="metal">
            <a:bevelT/>
            <a:contourClr>
              <a:schemeClr val="bg1"/>
            </a:contourClr>
          </a:sp3d>
        </xdr:spPr>
        <xdr:txBody>
          <a:bodyPr wrap="square" lIns="91440" tIns="45720" rIns="91440" bIns="45720">
            <a:noAutofit/>
            <a:sp3d extrusionH="57150">
              <a:bevelT w="38100" h="38100"/>
              <a:extrusionClr>
                <a:schemeClr val="tx2"/>
              </a:extrusionClr>
            </a:sp3d>
          </a:bodyPr>
          <a:lstStyle/>
          <a:p>
            <a:pPr algn="ctr"/>
            <a:r>
              <a:rPr lang="en-US" altLang="ja-JP" sz="4800" b="1" cap="none" spc="0">
                <a:ln w="10541" cmpd="sng">
                  <a:solidFill>
                    <a:schemeClr val="accent1">
                      <a:shade val="88000"/>
                      <a:satMod val="110000"/>
                    </a:schemeClr>
                  </a:solidFill>
                  <a:prstDash val="solid"/>
                </a:ln>
                <a:solidFill>
                  <a:srgbClr val="00B050"/>
                </a:solidFill>
                <a:effectLst>
                  <a:innerShdw blurRad="63500" dist="50800" dir="18900000">
                    <a:prstClr val="black">
                      <a:alpha val="50000"/>
                    </a:prstClr>
                  </a:innerShdw>
                </a:effectLst>
                <a:latin typeface="Arial Rounded MT Bold" pitchFamily="34" charset="0"/>
                <a:ea typeface="EPSON 丸ゴシック体Ｍ" pitchFamily="49" charset="-128"/>
              </a:rPr>
              <a:t>2021</a:t>
            </a:r>
          </a:p>
          <a:p>
            <a:pPr algn="ctr"/>
            <a:r>
              <a:rPr lang="en-US" altLang="ja-JP" sz="3600" b="1" cap="none" spc="0">
                <a:ln w="10541" cmpd="sng">
                  <a:solidFill>
                    <a:schemeClr val="accent1">
                      <a:shade val="88000"/>
                      <a:satMod val="110000"/>
                    </a:schemeClr>
                  </a:solidFill>
                  <a:prstDash val="solid"/>
                </a:ln>
                <a:solidFill>
                  <a:srgbClr val="00B050"/>
                </a:solidFill>
                <a:effectLst>
                  <a:innerShdw blurRad="63500" dist="50800" dir="18900000">
                    <a:prstClr val="black">
                      <a:alpha val="50000"/>
                    </a:prstClr>
                  </a:innerShdw>
                </a:effectLst>
                <a:latin typeface="Arial Rounded MT Bold" pitchFamily="34" charset="0"/>
                <a:ea typeface="EPSON 丸ゴシック体Ｍ" pitchFamily="49" charset="-128"/>
              </a:rPr>
              <a:t>Diary</a:t>
            </a:r>
            <a:endParaRPr lang="ja-JP" altLang="en-US" sz="3600" b="1" cap="none" spc="0">
              <a:ln w="10541" cmpd="sng">
                <a:solidFill>
                  <a:schemeClr val="accent1">
                    <a:shade val="88000"/>
                    <a:satMod val="110000"/>
                  </a:schemeClr>
                </a:solidFill>
                <a:prstDash val="solid"/>
              </a:ln>
              <a:solidFill>
                <a:srgbClr val="00B050"/>
              </a:solidFill>
              <a:effectLst>
                <a:innerShdw blurRad="63500" dist="50800" dir="18900000">
                  <a:prstClr val="black">
                    <a:alpha val="50000"/>
                  </a:prstClr>
                </a:innerShdw>
              </a:effectLst>
              <a:latin typeface="Arial Rounded MT Bold" pitchFamily="34" charset="0"/>
              <a:ea typeface="EPSON 丸ゴシック体Ｍ" pitchFamily="49" charset="-128"/>
            </a:endParaRPr>
          </a:p>
        </xdr:txBody>
      </xdr:sp>
    </xdr:grpSp>
    <xdr:clientData/>
  </xdr:twoCellAnchor>
  <xdr:twoCellAnchor>
    <xdr:from>
      <xdr:col>0</xdr:col>
      <xdr:colOff>9525</xdr:colOff>
      <xdr:row>103</xdr:row>
      <xdr:rowOff>19050</xdr:rowOff>
    </xdr:from>
    <xdr:to>
      <xdr:col>38</xdr:col>
      <xdr:colOff>161925</xdr:colOff>
      <xdr:row>140</xdr:row>
      <xdr:rowOff>38100</xdr:rowOff>
    </xdr:to>
    <xdr:grpSp>
      <xdr:nvGrpSpPr>
        <xdr:cNvPr id="79741" name="グループ化 27"/>
        <xdr:cNvGrpSpPr>
          <a:grpSpLocks/>
        </xdr:cNvGrpSpPr>
      </xdr:nvGrpSpPr>
      <xdr:grpSpPr bwMode="auto">
        <a:xfrm>
          <a:off x="9525" y="24174450"/>
          <a:ext cx="9782175" cy="7029450"/>
          <a:chOff x="-42375" y="6416715"/>
          <a:chExt cx="4512820" cy="3034082"/>
        </a:xfrm>
      </xdr:grpSpPr>
      <xdr:pic>
        <xdr:nvPicPr>
          <xdr:cNvPr id="79745" name="図 10" descr="aflo_maja002987.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75" y="6416715"/>
            <a:ext cx="4512820" cy="3034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正方形/長方形 15"/>
          <xdr:cNvSpPr/>
        </xdr:nvSpPr>
        <xdr:spPr>
          <a:xfrm>
            <a:off x="2910512" y="6877172"/>
            <a:ext cx="984296" cy="653684"/>
          </a:xfrm>
          <a:prstGeom prst="rect">
            <a:avLst/>
          </a:prstGeom>
          <a:noFill/>
          <a:scene3d>
            <a:camera prst="orthographicFront"/>
            <a:lightRig rig="harsh" dir="t"/>
          </a:scene3d>
          <a:sp3d prstMaterial="metal">
            <a:bevelT/>
            <a:contourClr>
              <a:schemeClr val="bg1"/>
            </a:contourClr>
          </a:sp3d>
        </xdr:spPr>
        <xdr:txBody>
          <a:bodyPr wrap="square" lIns="91440" tIns="45720" rIns="91440" bIns="45720">
            <a:noAutofit/>
            <a:sp3d extrusionH="57150">
              <a:bevelT w="38100" h="38100"/>
              <a:extrusionClr>
                <a:schemeClr val="tx2"/>
              </a:extrusionClr>
            </a:sp3d>
          </a:bodyPr>
          <a:lstStyle/>
          <a:p>
            <a:pPr algn="ctr"/>
            <a:r>
              <a:rPr lang="en-US" altLang="ja-JP" sz="4800" b="1" cap="none" spc="0">
                <a:ln w="10541" cmpd="sng">
                  <a:solidFill>
                    <a:schemeClr val="accent1">
                      <a:shade val="88000"/>
                      <a:satMod val="110000"/>
                    </a:schemeClr>
                  </a:solidFill>
                  <a:prstDash val="solid"/>
                </a:ln>
                <a:solidFill>
                  <a:schemeClr val="bg1">
                    <a:lumMod val="95000"/>
                  </a:schemeClr>
                </a:solidFill>
                <a:effectLst>
                  <a:innerShdw blurRad="63500" dist="50800" dir="18900000">
                    <a:prstClr val="black">
                      <a:alpha val="50000"/>
                    </a:prstClr>
                  </a:innerShdw>
                </a:effectLst>
                <a:latin typeface="Arial Rounded MT Bold" pitchFamily="34" charset="0"/>
                <a:ea typeface="EPSON 丸ゴシック体Ｍ" pitchFamily="49" charset="-128"/>
              </a:rPr>
              <a:t>2013</a:t>
            </a:r>
          </a:p>
          <a:p>
            <a:pPr algn="ctr"/>
            <a:r>
              <a:rPr lang="en-US" altLang="ja-JP" sz="3600" b="1" cap="none" spc="0">
                <a:ln w="10541" cmpd="sng">
                  <a:solidFill>
                    <a:schemeClr val="accent1">
                      <a:shade val="88000"/>
                      <a:satMod val="110000"/>
                    </a:schemeClr>
                  </a:solidFill>
                  <a:prstDash val="solid"/>
                </a:ln>
                <a:solidFill>
                  <a:schemeClr val="bg1">
                    <a:lumMod val="95000"/>
                  </a:schemeClr>
                </a:solidFill>
                <a:effectLst>
                  <a:innerShdw blurRad="63500" dist="50800" dir="18900000">
                    <a:prstClr val="black">
                      <a:alpha val="50000"/>
                    </a:prstClr>
                  </a:innerShdw>
                </a:effectLst>
                <a:latin typeface="Arial Rounded MT Bold" pitchFamily="34" charset="0"/>
                <a:ea typeface="EPSON 丸ゴシック体Ｍ" pitchFamily="49" charset="-128"/>
              </a:rPr>
              <a:t>Diary</a:t>
            </a:r>
            <a:endParaRPr lang="ja-JP" altLang="en-US" sz="3600" b="1" cap="none" spc="0">
              <a:ln w="10541" cmpd="sng">
                <a:solidFill>
                  <a:schemeClr val="accent1">
                    <a:shade val="88000"/>
                    <a:satMod val="110000"/>
                  </a:schemeClr>
                </a:solidFill>
                <a:prstDash val="solid"/>
              </a:ln>
              <a:solidFill>
                <a:schemeClr val="bg1">
                  <a:lumMod val="95000"/>
                </a:schemeClr>
              </a:solidFill>
              <a:effectLst>
                <a:innerShdw blurRad="63500" dist="50800" dir="18900000">
                  <a:prstClr val="black">
                    <a:alpha val="50000"/>
                  </a:prstClr>
                </a:innerShdw>
              </a:effectLst>
              <a:latin typeface="Arial Rounded MT Bold" pitchFamily="34" charset="0"/>
              <a:ea typeface="EPSON 丸ゴシック体Ｍ" pitchFamily="49" charset="-128"/>
            </a:endParaRPr>
          </a:p>
        </xdr:txBody>
      </xdr:sp>
    </xdr:grpSp>
    <xdr:clientData/>
  </xdr:twoCellAnchor>
  <xdr:twoCellAnchor>
    <xdr:from>
      <xdr:col>0</xdr:col>
      <xdr:colOff>0</xdr:colOff>
      <xdr:row>140</xdr:row>
      <xdr:rowOff>66675</xdr:rowOff>
    </xdr:from>
    <xdr:to>
      <xdr:col>38</xdr:col>
      <xdr:colOff>161925</xdr:colOff>
      <xdr:row>183</xdr:row>
      <xdr:rowOff>28575</xdr:rowOff>
    </xdr:to>
    <xdr:grpSp>
      <xdr:nvGrpSpPr>
        <xdr:cNvPr id="79742" name="グループ化 29"/>
        <xdr:cNvGrpSpPr>
          <a:grpSpLocks/>
        </xdr:cNvGrpSpPr>
      </xdr:nvGrpSpPr>
      <xdr:grpSpPr bwMode="auto">
        <a:xfrm>
          <a:off x="0" y="31232475"/>
          <a:ext cx="9791700" cy="7334250"/>
          <a:chOff x="-6243" y="9450435"/>
          <a:chExt cx="4501538" cy="2987979"/>
        </a:xfrm>
      </xdr:grpSpPr>
      <xdr:pic>
        <xdr:nvPicPr>
          <xdr:cNvPr id="79743" name="図 12" descr="imageCAI0VHQ3.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3" y="9450435"/>
            <a:ext cx="4501538" cy="2987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 name="正方形/長方形 21"/>
          <xdr:cNvSpPr/>
        </xdr:nvSpPr>
        <xdr:spPr>
          <a:xfrm>
            <a:off x="2927639" y="9753113"/>
            <a:ext cx="1050943" cy="613118"/>
          </a:xfrm>
          <a:prstGeom prst="rect">
            <a:avLst/>
          </a:prstGeom>
          <a:noFill/>
          <a:scene3d>
            <a:camera prst="orthographicFront"/>
            <a:lightRig rig="harsh" dir="t"/>
          </a:scene3d>
          <a:sp3d prstMaterial="metal">
            <a:bevelT/>
            <a:contourClr>
              <a:schemeClr val="bg1"/>
            </a:contourClr>
          </a:sp3d>
        </xdr:spPr>
        <xdr:txBody>
          <a:bodyPr wrap="square" lIns="91440" tIns="45720" rIns="91440" bIns="45720">
            <a:noAutofit/>
            <a:sp3d extrusionH="57150">
              <a:bevelT w="38100" h="38100"/>
              <a:extrusionClr>
                <a:schemeClr val="tx2"/>
              </a:extrusionClr>
            </a:sp3d>
          </a:bodyPr>
          <a:lstStyle/>
          <a:p>
            <a:pPr algn="ctr"/>
            <a:r>
              <a:rPr lang="en-US" altLang="ja-JP" sz="4800" b="1" cap="none" spc="0">
                <a:ln w="10541" cmpd="sng">
                  <a:solidFill>
                    <a:schemeClr val="accent1">
                      <a:shade val="88000"/>
                      <a:satMod val="110000"/>
                    </a:schemeClr>
                  </a:solidFill>
                  <a:prstDash val="solid"/>
                </a:ln>
                <a:solidFill>
                  <a:srgbClr val="144034"/>
                </a:solidFill>
                <a:effectLst>
                  <a:innerShdw blurRad="63500" dist="50800" dir="18900000">
                    <a:prstClr val="black">
                      <a:alpha val="50000"/>
                    </a:prstClr>
                  </a:innerShdw>
                </a:effectLst>
                <a:latin typeface="Arial Rounded MT Bold" pitchFamily="34" charset="0"/>
                <a:ea typeface="EPSON 丸ゴシック体Ｍ" pitchFamily="49" charset="-128"/>
              </a:rPr>
              <a:t>2013</a:t>
            </a:r>
          </a:p>
          <a:p>
            <a:pPr algn="ctr"/>
            <a:r>
              <a:rPr lang="en-US" altLang="ja-JP" sz="3600" b="1" cap="none" spc="0">
                <a:ln w="10541" cmpd="sng">
                  <a:solidFill>
                    <a:schemeClr val="accent1">
                      <a:shade val="88000"/>
                      <a:satMod val="110000"/>
                    </a:schemeClr>
                  </a:solidFill>
                  <a:prstDash val="solid"/>
                </a:ln>
                <a:solidFill>
                  <a:srgbClr val="144034"/>
                </a:solidFill>
                <a:effectLst>
                  <a:innerShdw blurRad="63500" dist="50800" dir="18900000">
                    <a:prstClr val="black">
                      <a:alpha val="50000"/>
                    </a:prstClr>
                  </a:innerShdw>
                </a:effectLst>
                <a:latin typeface="Arial Rounded MT Bold" pitchFamily="34" charset="0"/>
                <a:ea typeface="EPSON 丸ゴシック体Ｍ" pitchFamily="49" charset="-128"/>
              </a:rPr>
              <a:t>Diary</a:t>
            </a:r>
            <a:endParaRPr lang="ja-JP" altLang="en-US" sz="3600" b="1" cap="none" spc="0">
              <a:ln w="10541" cmpd="sng">
                <a:solidFill>
                  <a:schemeClr val="accent1">
                    <a:shade val="88000"/>
                    <a:satMod val="110000"/>
                  </a:schemeClr>
                </a:solidFill>
                <a:prstDash val="solid"/>
              </a:ln>
              <a:solidFill>
                <a:srgbClr val="144034"/>
              </a:solidFill>
              <a:effectLst>
                <a:innerShdw blurRad="63500" dist="50800" dir="18900000">
                  <a:prstClr val="black">
                    <a:alpha val="50000"/>
                  </a:prstClr>
                </a:innerShdw>
              </a:effectLst>
              <a:latin typeface="Arial Rounded MT Bold" pitchFamily="34" charset="0"/>
              <a:ea typeface="EPSON 丸ゴシック体Ｍ" pitchFamily="49"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19</xdr:row>
      <xdr:rowOff>133350</xdr:rowOff>
    </xdr:from>
    <xdr:to>
      <xdr:col>2</xdr:col>
      <xdr:colOff>0</xdr:colOff>
      <xdr:row>19</xdr:row>
      <xdr:rowOff>133350</xdr:rowOff>
    </xdr:to>
    <xdr:sp macro="" textlink="">
      <xdr:nvSpPr>
        <xdr:cNvPr id="10914" name="Line 57"/>
        <xdr:cNvSpPr>
          <a:spLocks noChangeShapeType="1"/>
        </xdr:cNvSpPr>
      </xdr:nvSpPr>
      <xdr:spPr bwMode="auto">
        <a:xfrm flipV="1">
          <a:off x="66675" y="3629025"/>
          <a:ext cx="523875" cy="0"/>
        </a:xfrm>
        <a:prstGeom prst="line">
          <a:avLst/>
        </a:prstGeom>
        <a:noFill/>
        <a:ln w="0">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19050</xdr:rowOff>
    </xdr:from>
    <xdr:to>
      <xdr:col>1</xdr:col>
      <xdr:colOff>0</xdr:colOff>
      <xdr:row>73</xdr:row>
      <xdr:rowOff>123825</xdr:rowOff>
    </xdr:to>
    <xdr:sp macro="" textlink="">
      <xdr:nvSpPr>
        <xdr:cNvPr id="10915" name="Line 12"/>
        <xdr:cNvSpPr>
          <a:spLocks noChangeShapeType="1"/>
        </xdr:cNvSpPr>
      </xdr:nvSpPr>
      <xdr:spPr bwMode="auto">
        <a:xfrm>
          <a:off x="276225" y="171450"/>
          <a:ext cx="0" cy="13916025"/>
        </a:xfrm>
        <a:prstGeom prst="line">
          <a:avLst/>
        </a:prstGeom>
        <a:noFill/>
        <a:ln w="3175" cap="rnd">
          <a:solidFill>
            <a:srgbClr val="9BBB59"/>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75</xdr:row>
      <xdr:rowOff>0</xdr:rowOff>
    </xdr:to>
    <xdr:sp macro="" textlink="">
      <xdr:nvSpPr>
        <xdr:cNvPr id="6761" name="Line 12"/>
        <xdr:cNvSpPr>
          <a:spLocks noChangeShapeType="1"/>
        </xdr:cNvSpPr>
      </xdr:nvSpPr>
      <xdr:spPr bwMode="auto">
        <a:xfrm>
          <a:off x="276225" y="123825"/>
          <a:ext cx="0" cy="141922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44</xdr:row>
      <xdr:rowOff>0</xdr:rowOff>
    </xdr:from>
    <xdr:to>
      <xdr:col>16</xdr:col>
      <xdr:colOff>300039</xdr:colOff>
      <xdr:row>46</xdr:row>
      <xdr:rowOff>4766</xdr:rowOff>
    </xdr:to>
    <xdr:sp macro="" textlink="">
      <xdr:nvSpPr>
        <xdr:cNvPr id="8" name="テキスト ボックス 7"/>
        <xdr:cNvSpPr txBox="1"/>
      </xdr:nvSpPr>
      <xdr:spPr>
        <a:xfrm rot="16200000">
          <a:off x="4510087" y="8234363"/>
          <a:ext cx="404816"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1">
              <a:solidFill>
                <a:schemeClr val="bg1"/>
              </a:solidFill>
              <a:latin typeface="ＭＳ ゴシック" pitchFamily="49" charset="-128"/>
              <a:ea typeface="ＭＳ ゴシック" pitchFamily="49" charset="-128"/>
            </a:rPr>
            <a:t>1</a:t>
          </a:r>
          <a:endParaRPr kumimoji="1" lang="ja-JP" altLang="en-US" sz="1100" b="1">
            <a:solidFill>
              <a:schemeClr val="bg1"/>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2767" name="Line 12"/>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57154</xdr:colOff>
      <xdr:row>4</xdr:row>
      <xdr:rowOff>209548</xdr:rowOff>
    </xdr:from>
    <xdr:to>
      <xdr:col>16</xdr:col>
      <xdr:colOff>300043</xdr:colOff>
      <xdr:row>5</xdr:row>
      <xdr:rowOff>419100</xdr:rowOff>
    </xdr:to>
    <xdr:sp macro="" textlink="">
      <xdr:nvSpPr>
        <xdr:cNvPr id="3" name="テキスト ボックス 2"/>
        <xdr:cNvSpPr txBox="1"/>
      </xdr:nvSpPr>
      <xdr:spPr>
        <a:xfrm rot="16200000">
          <a:off x="4502948" y="840579"/>
          <a:ext cx="419102"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1</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57152</xdr:colOff>
      <xdr:row>28</xdr:row>
      <xdr:rowOff>438148</xdr:rowOff>
    </xdr:from>
    <xdr:to>
      <xdr:col>16</xdr:col>
      <xdr:colOff>300041</xdr:colOff>
      <xdr:row>30</xdr:row>
      <xdr:rowOff>95253</xdr:rowOff>
    </xdr:to>
    <xdr:sp macro="" textlink="">
      <xdr:nvSpPr>
        <xdr:cNvPr id="4" name="テキスト ボックス 3"/>
        <xdr:cNvSpPr txBox="1"/>
      </xdr:nvSpPr>
      <xdr:spPr>
        <a:xfrm rot="16200000">
          <a:off x="4483894" y="8651081"/>
          <a:ext cx="457205"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2</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6" name="直線コネクタ 5"/>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97308" name="Line 4"/>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57155</xdr:colOff>
      <xdr:row>5</xdr:row>
      <xdr:rowOff>447670</xdr:rowOff>
    </xdr:from>
    <xdr:to>
      <xdr:col>16</xdr:col>
      <xdr:colOff>300044</xdr:colOff>
      <xdr:row>7</xdr:row>
      <xdr:rowOff>95249</xdr:rowOff>
    </xdr:to>
    <xdr:sp macro="" textlink="">
      <xdr:nvSpPr>
        <xdr:cNvPr id="3" name="テキスト ボックス 2"/>
        <xdr:cNvSpPr txBox="1"/>
      </xdr:nvSpPr>
      <xdr:spPr>
        <a:xfrm rot="16200000">
          <a:off x="4488660" y="1302540"/>
          <a:ext cx="447679"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2</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57151</xdr:colOff>
      <xdr:row>30</xdr:row>
      <xdr:rowOff>104773</xdr:rowOff>
    </xdr:from>
    <xdr:to>
      <xdr:col>16</xdr:col>
      <xdr:colOff>300040</xdr:colOff>
      <xdr:row>30</xdr:row>
      <xdr:rowOff>552452</xdr:rowOff>
    </xdr:to>
    <xdr:sp macro="" textlink="">
      <xdr:nvSpPr>
        <xdr:cNvPr id="4" name="テキスト ボックス 3"/>
        <xdr:cNvSpPr txBox="1"/>
      </xdr:nvSpPr>
      <xdr:spPr>
        <a:xfrm rot="16200000">
          <a:off x="4488656" y="9113043"/>
          <a:ext cx="447679"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3</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123825</xdr:rowOff>
    </xdr:from>
    <xdr:to>
      <xdr:col>1</xdr:col>
      <xdr:colOff>0</xdr:colOff>
      <xdr:row>43</xdr:row>
      <xdr:rowOff>0</xdr:rowOff>
    </xdr:to>
    <xdr:sp macro="" textlink="">
      <xdr:nvSpPr>
        <xdr:cNvPr id="33787" name="Line 4"/>
        <xdr:cNvSpPr>
          <a:spLocks noChangeShapeType="1"/>
        </xdr:cNvSpPr>
      </xdr:nvSpPr>
      <xdr:spPr bwMode="auto">
        <a:xfrm>
          <a:off x="276225" y="123825"/>
          <a:ext cx="0" cy="14230350"/>
        </a:xfrm>
        <a:prstGeom prst="line">
          <a:avLst/>
        </a:prstGeom>
        <a:noFill/>
        <a:ln w="3175"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57150</xdr:colOff>
      <xdr:row>7</xdr:row>
      <xdr:rowOff>95248</xdr:rowOff>
    </xdr:from>
    <xdr:to>
      <xdr:col>16</xdr:col>
      <xdr:colOff>300039</xdr:colOff>
      <xdr:row>7</xdr:row>
      <xdr:rowOff>552449</xdr:rowOff>
    </xdr:to>
    <xdr:sp macro="" textlink="">
      <xdr:nvSpPr>
        <xdr:cNvPr id="3" name="テキスト ボックス 2"/>
        <xdr:cNvSpPr txBox="1"/>
      </xdr:nvSpPr>
      <xdr:spPr>
        <a:xfrm rot="16200000">
          <a:off x="4483894" y="1754979"/>
          <a:ext cx="457201"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3</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16</xdr:col>
      <xdr:colOff>57151</xdr:colOff>
      <xdr:row>30</xdr:row>
      <xdr:rowOff>542924</xdr:rowOff>
    </xdr:from>
    <xdr:to>
      <xdr:col>16</xdr:col>
      <xdr:colOff>300040</xdr:colOff>
      <xdr:row>32</xdr:row>
      <xdr:rowOff>200028</xdr:rowOff>
    </xdr:to>
    <xdr:sp macro="" textlink="">
      <xdr:nvSpPr>
        <xdr:cNvPr id="4" name="テキスト ボックス 3"/>
        <xdr:cNvSpPr txBox="1"/>
      </xdr:nvSpPr>
      <xdr:spPr>
        <a:xfrm rot="16200000">
          <a:off x="4483894" y="9555956"/>
          <a:ext cx="457204" cy="24288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1">
              <a:solidFill>
                <a:schemeClr val="bg1"/>
              </a:solidFill>
              <a:latin typeface="ＭＳ ゴシック" pitchFamily="49" charset="-128"/>
              <a:ea typeface="ＭＳ ゴシック" pitchFamily="49" charset="-128"/>
            </a:rPr>
            <a:t>4</a:t>
          </a:r>
          <a:endParaRPr kumimoji="1" lang="ja-JP" altLang="en-US" sz="1200" b="1">
            <a:solidFill>
              <a:schemeClr val="bg1"/>
            </a:solidFill>
            <a:latin typeface="ＭＳ ゴシック" pitchFamily="49" charset="-128"/>
            <a:ea typeface="ＭＳ ゴシック" pitchFamily="49" charset="-128"/>
          </a:endParaRPr>
        </a:p>
      </xdr:txBody>
    </xdr:sp>
    <xdr:clientData/>
  </xdr:twoCellAnchor>
  <xdr:twoCellAnchor>
    <xdr:from>
      <xdr:col>17</xdr:col>
      <xdr:colOff>0</xdr:colOff>
      <xdr:row>42</xdr:row>
      <xdr:rowOff>352425</xdr:rowOff>
    </xdr:from>
    <xdr:to>
      <xdr:col>17</xdr:col>
      <xdr:colOff>0</xdr:colOff>
      <xdr:row>42</xdr:row>
      <xdr:rowOff>581025</xdr:rowOff>
    </xdr:to>
    <xdr:cxnSp macro="">
      <xdr:nvCxnSpPr>
        <xdr:cNvPr id="5" name="直線コネクタ 4"/>
        <xdr:cNvCxnSpPr/>
      </xdr:nvCxnSpPr>
      <xdr:spPr>
        <a:xfrm>
          <a:off x="4810125" y="14116050"/>
          <a:ext cx="0" cy="228600"/>
        </a:xfrm>
        <a:prstGeom prst="line">
          <a:avLst/>
        </a:prstGeom>
        <a:ln w="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0" cap="rnd">
          <a:solidFill>
            <a:srgbClr val="00B05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to.in.coocan.jp/index.html" TargetMode="External"/><Relationship Id="rId1" Type="http://schemas.openxmlformats.org/officeDocument/2006/relationships/hyperlink" Target="mailto:michiito@nifty.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chiito@nifty.com" TargetMode="External"/><Relationship Id="rId1" Type="http://schemas.openxmlformats.org/officeDocument/2006/relationships/hyperlink" Target="mailto:michiito@nifty.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7.bin"/><Relationship Id="rId4" Type="http://schemas.openxmlformats.org/officeDocument/2006/relationships/comments" Target="../comments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9.bin"/><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michiito@nifty.com" TargetMode="External"/><Relationship Id="rId1" Type="http://schemas.openxmlformats.org/officeDocument/2006/relationships/hyperlink" Target="http://ito.in.coocan.jp/index.html"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1.bin"/><Relationship Id="rId4" Type="http://schemas.openxmlformats.org/officeDocument/2006/relationships/comments" Target="../comments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2.bin"/><Relationship Id="rId4" Type="http://schemas.openxmlformats.org/officeDocument/2006/relationships/comments" Target="../comments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44.bin"/><Relationship Id="rId4" Type="http://schemas.openxmlformats.org/officeDocument/2006/relationships/comments" Target="../comments8.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45.bin"/><Relationship Id="rId4" Type="http://schemas.openxmlformats.org/officeDocument/2006/relationships/comments" Target="../comments9.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1.xml"/><Relationship Id="rId1" Type="http://schemas.openxmlformats.org/officeDocument/2006/relationships/printerSettings" Target="../printerSettings/printerSettings46.bin"/><Relationship Id="rId4" Type="http://schemas.openxmlformats.org/officeDocument/2006/relationships/comments" Target="../comments10.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47.bin"/><Relationship Id="rId4" Type="http://schemas.openxmlformats.org/officeDocument/2006/relationships/comments" Target="../comments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tabSelected="1" zoomScale="50" zoomScaleNormal="50" workbookViewId="0">
      <selection activeCell="F3" sqref="F3:H3"/>
    </sheetView>
  </sheetViews>
  <sheetFormatPr defaultRowHeight="13.5"/>
  <cols>
    <col min="1" max="7" width="17.125" customWidth="1"/>
    <col min="8" max="8" width="12.625" customWidth="1"/>
    <col min="9" max="15" width="17.125" customWidth="1"/>
    <col min="16" max="19" width="9.625" customWidth="1"/>
    <col min="20" max="36" width="8.625" customWidth="1"/>
  </cols>
  <sheetData>
    <row r="1" spans="1:15" ht="30" customHeight="1">
      <c r="H1" s="28"/>
    </row>
    <row r="2" spans="1:15" ht="25.5" customHeight="1">
      <c r="L2" s="490" t="s">
        <v>108</v>
      </c>
      <c r="M2" s="490"/>
      <c r="N2" s="490"/>
      <c r="O2" s="490"/>
    </row>
    <row r="3" spans="1:15" ht="60.75" customHeight="1">
      <c r="A3" s="84">
        <f>INT(MOD((MOD(MOD(($B$3+4),7)+INT(($B$3+7)/4),7))+2-$N$3,7))+1</f>
        <v>6</v>
      </c>
      <c r="B3" s="85">
        <f>IF($F$3&lt;&gt;0,VALUE(CONCATENATE($F$3))+1000000,1000000)</f>
        <v>1002021</v>
      </c>
      <c r="E3" s="36" t="str">
        <f>IF($F$3&lt;0,"BC","")</f>
        <v/>
      </c>
      <c r="F3" s="495">
        <v>2021</v>
      </c>
      <c r="G3" s="495"/>
      <c r="H3" s="495"/>
      <c r="I3" s="494" t="s">
        <v>13</v>
      </c>
      <c r="J3" s="494"/>
      <c r="K3" s="494"/>
      <c r="N3" s="84">
        <f>ABS(INT(($B$3-1)/100))-ABS(INT(($B$3-1)/400))+SIGN($B$3+1)</f>
        <v>7516</v>
      </c>
      <c r="O3" s="84">
        <f>1-ABS(SIGN((1-SIGN(MOD($F$3,100)))-(1-SIGN(MOD($F$3,400))))-SIGN(MOD($F$3,4)))</f>
        <v>0</v>
      </c>
    </row>
    <row r="4" spans="1:15" ht="26.25" customHeight="1">
      <c r="A4" s="31"/>
      <c r="C4" s="88" t="str">
        <f>IF($F$3&lt;1583,"1582年10月の5日～14日の10日間は閏年の調整により削除されて歴史上は存在しません、その日以前の曜日も違っています","")</f>
        <v/>
      </c>
      <c r="E4" s="33"/>
      <c r="F4" s="33"/>
      <c r="G4" s="33"/>
      <c r="H4" s="33"/>
      <c r="I4" s="34"/>
      <c r="J4" s="34"/>
      <c r="K4" s="34"/>
      <c r="L4" s="32"/>
      <c r="M4" s="32"/>
      <c r="N4" s="35"/>
      <c r="O4" s="31"/>
    </row>
    <row r="5" spans="1:15" ht="48" customHeight="1">
      <c r="A5" s="2"/>
      <c r="B5" s="222"/>
      <c r="C5" s="223">
        <v>1</v>
      </c>
      <c r="D5" s="493" t="s">
        <v>80</v>
      </c>
      <c r="E5" s="493"/>
      <c r="I5" s="492"/>
      <c r="J5" s="492"/>
      <c r="K5" s="224">
        <f>IF(C50&lt;12,C50+1,1)</f>
        <v>7</v>
      </c>
      <c r="L5" s="493" t="s">
        <v>81</v>
      </c>
      <c r="M5" s="493"/>
    </row>
    <row r="6" spans="1:15" s="1" customFormat="1" ht="37.5" customHeight="1">
      <c r="A6" s="232" t="s">
        <v>25</v>
      </c>
      <c r="B6" s="233" t="s">
        <v>26</v>
      </c>
      <c r="C6" s="233" t="s">
        <v>27</v>
      </c>
      <c r="D6" s="233" t="s">
        <v>28</v>
      </c>
      <c r="E6" s="233" t="s">
        <v>29</v>
      </c>
      <c r="F6" s="233" t="s">
        <v>30</v>
      </c>
      <c r="G6" s="234" t="s">
        <v>31</v>
      </c>
      <c r="H6" s="231"/>
      <c r="I6" s="232" t="s">
        <v>25</v>
      </c>
      <c r="J6" s="233" t="s">
        <v>26</v>
      </c>
      <c r="K6" s="233" t="s">
        <v>27</v>
      </c>
      <c r="L6" s="233" t="s">
        <v>28</v>
      </c>
      <c r="M6" s="233" t="s">
        <v>29</v>
      </c>
      <c r="N6" s="233" t="s">
        <v>30</v>
      </c>
      <c r="O6" s="234" t="s">
        <v>31</v>
      </c>
    </row>
    <row r="7" spans="1:15" s="1" customFormat="1" ht="36" customHeight="1">
      <c r="A7" s="264" t="str">
        <f>IF(2-$A$3=1,1,"")</f>
        <v/>
      </c>
      <c r="B7" s="262" t="str">
        <f>IF(3-$A$3=1,1,IF(A7&lt;&gt;"",A7+1,""))</f>
        <v/>
      </c>
      <c r="C7" s="262" t="str">
        <f>IF(4-$A$3=1,1,IF(B7&lt;&gt;"",B7+1,""))</f>
        <v/>
      </c>
      <c r="D7" s="262" t="str">
        <f>IF(5-$A$3=1,1,IF(C7&lt;&gt;"",C7+1,""))</f>
        <v/>
      </c>
      <c r="E7" s="262" t="str">
        <f>IF(6-$A$3=1,1,IF(D7&lt;&gt;"",D7+1,""))</f>
        <v/>
      </c>
      <c r="F7" s="262">
        <f>IF(7-$A$3=1,1,IF(E7&lt;&gt;"",E7+1,""))</f>
        <v>1</v>
      </c>
      <c r="G7" s="263">
        <f>IF(8-$A$3=1,1,IF(F7&lt;&gt;"",F7+1,""))</f>
        <v>2</v>
      </c>
      <c r="H7" s="29"/>
      <c r="I7" s="264" t="str">
        <f>IF(G56=30,1,"")</f>
        <v/>
      </c>
      <c r="J7" s="262" t="str">
        <f>IF(A57=30,1,IF(I7&lt;&gt;"",I7+1,""))</f>
        <v/>
      </c>
      <c r="K7" s="262" t="str">
        <f>IF(B56=30,1,IF(J7&lt;&gt;"",J7+1,""))</f>
        <v/>
      </c>
      <c r="L7" s="262" t="str">
        <f>IF(C56=30,1,IF(K7&lt;&gt;"",K7+1,""))</f>
        <v/>
      </c>
      <c r="M7" s="262">
        <f>IF(D56=30,1,IF(L7&lt;&gt;"",L7+1,""))</f>
        <v>1</v>
      </c>
      <c r="N7" s="262">
        <f>IF(E56=30,1,IF(M7&lt;&gt;"",M7+1,""))</f>
        <v>2</v>
      </c>
      <c r="O7" s="263">
        <f>IF(F56=30,1,IF(N7&lt;&gt;"",N7+1,""))</f>
        <v>3</v>
      </c>
    </row>
    <row r="8" spans="1:15" s="1" customFormat="1" ht="36" customHeight="1">
      <c r="A8" s="264">
        <f>IF(A7&lt;&gt;"",A7+7,G7+1)</f>
        <v>3</v>
      </c>
      <c r="B8" s="262">
        <f>IF(A8&lt;&gt;"",A8+1,"")</f>
        <v>4</v>
      </c>
      <c r="C8" s="262">
        <f>IF(B8&lt;&gt;"",B8+1,"")</f>
        <v>5</v>
      </c>
      <c r="D8" s="262">
        <f>IF(C8&lt;&gt;"",C8+1,"")</f>
        <v>6</v>
      </c>
      <c r="E8" s="262">
        <f>IF(D8&lt;&gt;"",D8+1,"")</f>
        <v>7</v>
      </c>
      <c r="F8" s="262">
        <f>IF(F7&lt;&gt;"",F7+7,E8+1)</f>
        <v>8</v>
      </c>
      <c r="G8" s="263">
        <f>IF(G7&lt;&gt;"",G7+7,"")</f>
        <v>9</v>
      </c>
      <c r="H8" s="29"/>
      <c r="I8" s="264">
        <f>IF(I7&lt;&gt;"",I7+7,O7+1)</f>
        <v>4</v>
      </c>
      <c r="J8" s="262">
        <f>IF(I8&lt;&gt;"",I8+1,"")</f>
        <v>5</v>
      </c>
      <c r="K8" s="262">
        <f>IF(J8&lt;&gt;"",J8+1,"")</f>
        <v>6</v>
      </c>
      <c r="L8" s="262">
        <f>IF(K8&lt;&gt;"",K8+1,"")</f>
        <v>7</v>
      </c>
      <c r="M8" s="262">
        <f>IF(L8&lt;&gt;"",L8+1,"")</f>
        <v>8</v>
      </c>
      <c r="N8" s="262">
        <f>IF(N7&lt;&gt;"",N7+7,M8+1)</f>
        <v>9</v>
      </c>
      <c r="O8" s="263">
        <f>IF(O7&lt;&gt;"",O7+7,"")</f>
        <v>10</v>
      </c>
    </row>
    <row r="9" spans="1:15" s="1" customFormat="1" ht="36" customHeight="1">
      <c r="A9" s="264">
        <f>IF(A8&lt;&gt;"",A8+7,G8+1)</f>
        <v>10</v>
      </c>
      <c r="B9" s="262">
        <f t="shared" ref="B9:F10" si="0">IF(B8&lt;&gt;"",B8+7,"")</f>
        <v>11</v>
      </c>
      <c r="C9" s="262">
        <f t="shared" si="0"/>
        <v>12</v>
      </c>
      <c r="D9" s="262">
        <f t="shared" si="0"/>
        <v>13</v>
      </c>
      <c r="E9" s="262">
        <f t="shared" si="0"/>
        <v>14</v>
      </c>
      <c r="F9" s="262">
        <f t="shared" si="0"/>
        <v>15</v>
      </c>
      <c r="G9" s="263">
        <f>IF(G8&lt;&gt;"",G8+7,"")</f>
        <v>16</v>
      </c>
      <c r="H9" s="29"/>
      <c r="I9" s="264">
        <f>IF(I8&lt;&gt;"",I8+7,O8+1)</f>
        <v>11</v>
      </c>
      <c r="J9" s="262">
        <f t="shared" ref="I9:N10" si="1">IF(J8&lt;&gt;"",J8+7,"")</f>
        <v>12</v>
      </c>
      <c r="K9" s="265">
        <f t="shared" si="1"/>
        <v>13</v>
      </c>
      <c r="L9" s="262">
        <f t="shared" si="1"/>
        <v>14</v>
      </c>
      <c r="M9" s="262">
        <f t="shared" si="1"/>
        <v>15</v>
      </c>
      <c r="N9" s="262">
        <f t="shared" si="1"/>
        <v>16</v>
      </c>
      <c r="O9" s="263">
        <f>IF(O8&lt;&gt;"",O8+7,"")</f>
        <v>17</v>
      </c>
    </row>
    <row r="10" spans="1:15" s="1" customFormat="1" ht="36" customHeight="1">
      <c r="A10" s="264">
        <f>IF(A9&lt;&gt;"",A9+7,G9+1)</f>
        <v>17</v>
      </c>
      <c r="B10" s="262">
        <f t="shared" si="0"/>
        <v>18</v>
      </c>
      <c r="C10" s="265">
        <f t="shared" si="0"/>
        <v>19</v>
      </c>
      <c r="D10" s="262">
        <f t="shared" si="0"/>
        <v>20</v>
      </c>
      <c r="E10" s="262">
        <f t="shared" si="0"/>
        <v>21</v>
      </c>
      <c r="F10" s="262">
        <f t="shared" si="0"/>
        <v>22</v>
      </c>
      <c r="G10" s="263">
        <f>IF(G9&lt;&gt;"",G9+7,"")</f>
        <v>23</v>
      </c>
      <c r="H10" s="29"/>
      <c r="I10" s="264">
        <f t="shared" si="1"/>
        <v>18</v>
      </c>
      <c r="J10" s="262">
        <f t="shared" si="1"/>
        <v>19</v>
      </c>
      <c r="K10" s="265">
        <f t="shared" si="1"/>
        <v>20</v>
      </c>
      <c r="L10" s="262">
        <f t="shared" si="1"/>
        <v>21</v>
      </c>
      <c r="M10" s="262">
        <f t="shared" si="1"/>
        <v>22</v>
      </c>
      <c r="N10" s="262">
        <f t="shared" si="1"/>
        <v>23</v>
      </c>
      <c r="O10" s="263">
        <f>IF(O9&lt;&gt;"",O9+7,"")</f>
        <v>24</v>
      </c>
    </row>
    <row r="11" spans="1:15" s="1" customFormat="1" ht="36" customHeight="1">
      <c r="A11" s="264">
        <f>IF(A10&lt;&gt;"",A10+7,G10+1)</f>
        <v>24</v>
      </c>
      <c r="B11" s="262">
        <f t="shared" ref="B11:G12" si="2">IF(A11&lt;&gt;"",IF(A11&gt;=31,"",A11+1),"")</f>
        <v>25</v>
      </c>
      <c r="C11" s="262">
        <f t="shared" si="2"/>
        <v>26</v>
      </c>
      <c r="D11" s="262">
        <f t="shared" si="2"/>
        <v>27</v>
      </c>
      <c r="E11" s="262">
        <f t="shared" si="2"/>
        <v>28</v>
      </c>
      <c r="F11" s="262">
        <f t="shared" si="2"/>
        <v>29</v>
      </c>
      <c r="G11" s="263">
        <f t="shared" si="2"/>
        <v>30</v>
      </c>
      <c r="H11" s="29"/>
      <c r="I11" s="264">
        <f>IF(I10&lt;&gt;"",I10+7,"")</f>
        <v>25</v>
      </c>
      <c r="J11" s="262">
        <f t="shared" ref="J11:O12" si="3">IF(I11&lt;&gt;"",IF(I11&gt;=31,"",I11+1),"")</f>
        <v>26</v>
      </c>
      <c r="K11" s="262">
        <f t="shared" si="3"/>
        <v>27</v>
      </c>
      <c r="L11" s="262">
        <f t="shared" si="3"/>
        <v>28</v>
      </c>
      <c r="M11" s="262">
        <f t="shared" si="3"/>
        <v>29</v>
      </c>
      <c r="N11" s="262">
        <f t="shared" si="3"/>
        <v>30</v>
      </c>
      <c r="O11" s="263">
        <f t="shared" si="3"/>
        <v>31</v>
      </c>
    </row>
    <row r="12" spans="1:15" s="1" customFormat="1" ht="36" customHeight="1">
      <c r="A12" s="264">
        <f>IF(A11&lt;&gt;"",IF(A11+7&gt;31,"",A11+7),"")</f>
        <v>31</v>
      </c>
      <c r="B12" s="262" t="str">
        <f t="shared" si="2"/>
        <v/>
      </c>
      <c r="C12" s="262" t="str">
        <f t="shared" si="2"/>
        <v/>
      </c>
      <c r="D12" s="262" t="str">
        <f t="shared" si="2"/>
        <v/>
      </c>
      <c r="E12" s="262" t="str">
        <f t="shared" si="2"/>
        <v/>
      </c>
      <c r="F12" s="262" t="str">
        <f t="shared" si="2"/>
        <v/>
      </c>
      <c r="G12" s="263" t="str">
        <f t="shared" si="2"/>
        <v/>
      </c>
      <c r="H12" s="29"/>
      <c r="I12" s="264" t="str">
        <f>IF(I11&lt;&gt;"",IF(I11+7&gt;31,"",I11+7),"")</f>
        <v/>
      </c>
      <c r="J12" s="262" t="str">
        <f t="shared" si="3"/>
        <v/>
      </c>
      <c r="K12" s="262" t="str">
        <f t="shared" si="3"/>
        <v/>
      </c>
      <c r="L12" s="262" t="str">
        <f t="shared" si="3"/>
        <v/>
      </c>
      <c r="M12" s="262" t="str">
        <f t="shared" si="3"/>
        <v/>
      </c>
      <c r="N12" s="262" t="str">
        <f t="shared" si="3"/>
        <v/>
      </c>
      <c r="O12" s="263" t="str">
        <f t="shared" si="3"/>
        <v/>
      </c>
    </row>
    <row r="13" spans="1:15" ht="36" customHeight="1">
      <c r="A13" s="266"/>
      <c r="B13" s="9"/>
      <c r="C13" s="9"/>
      <c r="D13" s="9"/>
      <c r="E13" s="9"/>
      <c r="F13" s="9"/>
      <c r="G13" s="10"/>
      <c r="I13" s="8"/>
      <c r="J13" s="9"/>
      <c r="K13" s="9"/>
      <c r="L13" s="9"/>
      <c r="M13" s="9"/>
      <c r="N13" s="9"/>
      <c r="O13" s="10"/>
    </row>
    <row r="14" spans="1:15" ht="48" customHeight="1">
      <c r="A14" s="2"/>
      <c r="C14" s="224">
        <f>IF(C5&lt;12,C5+1,1)</f>
        <v>2</v>
      </c>
      <c r="D14" s="493" t="s">
        <v>79</v>
      </c>
      <c r="E14" s="493"/>
      <c r="G14" s="11"/>
      <c r="I14" s="492"/>
      <c r="J14" s="492"/>
      <c r="K14" s="224">
        <f>IF(K5&lt;12,K5+1,1)</f>
        <v>8</v>
      </c>
      <c r="L14" s="493" t="s">
        <v>78</v>
      </c>
      <c r="M14" s="493"/>
      <c r="O14" s="11"/>
    </row>
    <row r="15" spans="1:15" s="1" customFormat="1" ht="36" customHeight="1">
      <c r="A15" s="232" t="s">
        <v>25</v>
      </c>
      <c r="B15" s="233" t="s">
        <v>26</v>
      </c>
      <c r="C15" s="233" t="s">
        <v>27</v>
      </c>
      <c r="D15" s="233" t="s">
        <v>28</v>
      </c>
      <c r="E15" s="233" t="s">
        <v>29</v>
      </c>
      <c r="F15" s="233" t="s">
        <v>30</v>
      </c>
      <c r="G15" s="234" t="s">
        <v>31</v>
      </c>
      <c r="H15" s="231"/>
      <c r="I15" s="232" t="s">
        <v>25</v>
      </c>
      <c r="J15" s="233" t="s">
        <v>26</v>
      </c>
      <c r="K15" s="233" t="s">
        <v>27</v>
      </c>
      <c r="L15" s="233" t="s">
        <v>28</v>
      </c>
      <c r="M15" s="233" t="s">
        <v>29</v>
      </c>
      <c r="N15" s="233" t="s">
        <v>30</v>
      </c>
      <c r="O15" s="234" t="s">
        <v>31</v>
      </c>
    </row>
    <row r="16" spans="1:15" s="1" customFormat="1" ht="36" customHeight="1">
      <c r="A16" s="264" t="str">
        <f>IF(G11=31,1,"")</f>
        <v/>
      </c>
      <c r="B16" s="262">
        <f>IF(A12=31,1,IF(A16&lt;&gt;"",A16+1,""))</f>
        <v>1</v>
      </c>
      <c r="C16" s="262">
        <f>IF(B12=31,1,IF(B16&lt;&gt;"",B16+1,""))</f>
        <v>2</v>
      </c>
      <c r="D16" s="262">
        <f>IF(C11=31,1,IF(C16&lt;&gt;"",C16+1,""))</f>
        <v>3</v>
      </c>
      <c r="E16" s="262">
        <f>IF(D11=31,1,IF(D16&lt;&gt;"",D16+1,""))</f>
        <v>4</v>
      </c>
      <c r="F16" s="262">
        <f>IF(E11=31,1,IF(E16&lt;&gt;"",E16+1,""))</f>
        <v>5</v>
      </c>
      <c r="G16" s="263">
        <f>IF(F11=31,1,IF(F16&lt;&gt;"",F16+1,""))</f>
        <v>6</v>
      </c>
      <c r="H16" s="29"/>
      <c r="I16" s="264">
        <f>IF(O11=31,1,"")</f>
        <v>1</v>
      </c>
      <c r="J16" s="262">
        <f>IF(I12=31,1,IF(I16&lt;&gt;"",I16+1,""))</f>
        <v>2</v>
      </c>
      <c r="K16" s="262">
        <f>IF(J12=31,1,IF(J16&lt;&gt;"",J16+1,""))</f>
        <v>3</v>
      </c>
      <c r="L16" s="262">
        <f>IF(K11=31,1,IF(K16&lt;&gt;"",K16+1,""))</f>
        <v>4</v>
      </c>
      <c r="M16" s="262">
        <f>IF(L11=31,1,IF(L16&lt;&gt;"",L16+1,""))</f>
        <v>5</v>
      </c>
      <c r="N16" s="262">
        <f>IF(M11=31,1,IF(M16&lt;&gt;"",M16+1,""))</f>
        <v>6</v>
      </c>
      <c r="O16" s="263">
        <f>IF(N11=31,1,IF(N16&lt;&gt;"",N16+1,""))</f>
        <v>7</v>
      </c>
    </row>
    <row r="17" spans="1:15" s="1" customFormat="1" ht="36" customHeight="1">
      <c r="A17" s="264">
        <f>IF(A16&lt;&gt;"",A16+7,G16+1)</f>
        <v>7</v>
      </c>
      <c r="B17" s="262">
        <f>IF(A17&lt;&gt;"",A17+1,"")</f>
        <v>8</v>
      </c>
      <c r="C17" s="262">
        <f>IF(B17&lt;&gt;"",B17+1,"")</f>
        <v>9</v>
      </c>
      <c r="D17" s="262">
        <f>IF(C17&lt;&gt;"",C17+1,"")</f>
        <v>10</v>
      </c>
      <c r="E17" s="262">
        <f>IF(D17&lt;&gt;"",D17+1,"")</f>
        <v>11</v>
      </c>
      <c r="F17" s="262">
        <f>IF(F16&lt;&gt;"",F16+7,E17+1)</f>
        <v>12</v>
      </c>
      <c r="G17" s="263">
        <f>IF(G16&lt;&gt;"",G16+7,F17+1)</f>
        <v>13</v>
      </c>
      <c r="H17" s="29"/>
      <c r="I17" s="264">
        <f>IF(I16&lt;&gt;"",I16+7,O16+1)</f>
        <v>8</v>
      </c>
      <c r="J17" s="262">
        <f>IF(I17&lt;&gt;"",I17+1,"")</f>
        <v>9</v>
      </c>
      <c r="K17" s="262">
        <f>IF(J17&lt;&gt;"",J17+1,"")</f>
        <v>10</v>
      </c>
      <c r="L17" s="262">
        <f>IF(K17&lt;&gt;"",K17+1,"")</f>
        <v>11</v>
      </c>
      <c r="M17" s="262">
        <f>IF(L17&lt;&gt;"",L17+1,"")</f>
        <v>12</v>
      </c>
      <c r="N17" s="262">
        <f>IF(N16&lt;&gt;"",N16+7,M17+1)</f>
        <v>13</v>
      </c>
      <c r="O17" s="263">
        <f>IF(O16&lt;&gt;"",O16+7,"")</f>
        <v>14</v>
      </c>
    </row>
    <row r="18" spans="1:15" s="1" customFormat="1" ht="36" customHeight="1">
      <c r="A18" s="264">
        <f>IF(A17&lt;&gt;"",A17+7,G17+1)</f>
        <v>14</v>
      </c>
      <c r="B18" s="262">
        <f t="shared" ref="B18:F19" si="4">IF(B17&lt;&gt;"",B17+7,"")</f>
        <v>15</v>
      </c>
      <c r="C18" s="262">
        <f t="shared" si="4"/>
        <v>16</v>
      </c>
      <c r="D18" s="262">
        <f t="shared" si="4"/>
        <v>17</v>
      </c>
      <c r="E18" s="262">
        <f t="shared" si="4"/>
        <v>18</v>
      </c>
      <c r="F18" s="262">
        <f t="shared" si="4"/>
        <v>19</v>
      </c>
      <c r="G18" s="263">
        <f>IF(G17&lt;&gt;"",G17+7,"")</f>
        <v>20</v>
      </c>
      <c r="H18" s="29"/>
      <c r="I18" s="264">
        <f>IF(I17&lt;&gt;"",I17+7,O17+1)</f>
        <v>15</v>
      </c>
      <c r="J18" s="262">
        <f>IF(J17&lt;&gt;"",J17+7,"")</f>
        <v>16</v>
      </c>
      <c r="K18" s="262">
        <f t="shared" ref="I18:N19" si="5">IF(K17&lt;&gt;"",K17+7,"")</f>
        <v>17</v>
      </c>
      <c r="L18" s="262">
        <f t="shared" si="5"/>
        <v>18</v>
      </c>
      <c r="M18" s="262">
        <f t="shared" si="5"/>
        <v>19</v>
      </c>
      <c r="N18" s="262">
        <f t="shared" si="5"/>
        <v>20</v>
      </c>
      <c r="O18" s="263">
        <f>IF(O17&lt;&gt;"",O17+7,"")</f>
        <v>21</v>
      </c>
    </row>
    <row r="19" spans="1:15" s="1" customFormat="1" ht="36" customHeight="1">
      <c r="A19" s="264">
        <f>IF(A18&lt;&gt;"",A18+7,G18+1)</f>
        <v>21</v>
      </c>
      <c r="B19" s="262">
        <f t="shared" si="4"/>
        <v>22</v>
      </c>
      <c r="C19" s="265">
        <f t="shared" si="4"/>
        <v>23</v>
      </c>
      <c r="D19" s="262">
        <f t="shared" si="4"/>
        <v>24</v>
      </c>
      <c r="E19" s="262">
        <f t="shared" si="4"/>
        <v>25</v>
      </c>
      <c r="F19" s="262">
        <f t="shared" si="4"/>
        <v>26</v>
      </c>
      <c r="G19" s="263">
        <f>IF(G18&lt;&gt;"",G18+7,"")</f>
        <v>27</v>
      </c>
      <c r="H19" s="29"/>
      <c r="I19" s="264">
        <f t="shared" si="5"/>
        <v>22</v>
      </c>
      <c r="J19" s="262">
        <f t="shared" si="5"/>
        <v>23</v>
      </c>
      <c r="K19" s="265">
        <f t="shared" si="5"/>
        <v>24</v>
      </c>
      <c r="L19" s="262">
        <f t="shared" si="5"/>
        <v>25</v>
      </c>
      <c r="M19" s="262">
        <f t="shared" si="5"/>
        <v>26</v>
      </c>
      <c r="N19" s="262">
        <f t="shared" si="5"/>
        <v>27</v>
      </c>
      <c r="O19" s="263">
        <f>IF(O18&lt;&gt;"",O18+7,"")</f>
        <v>28</v>
      </c>
    </row>
    <row r="20" spans="1:15" s="1" customFormat="1" ht="36" customHeight="1">
      <c r="A20" s="264">
        <f>IF(A19&lt;&gt;"",IF(A19+7&gt;28+$O$3,"",A19+7),"")</f>
        <v>28</v>
      </c>
      <c r="B20" s="262" t="str">
        <f t="shared" ref="B20:G21" si="6">IF(A20&lt;&gt;"",IF(A20&gt;=28+$O$3,"",A20+1),"")</f>
        <v/>
      </c>
      <c r="C20" s="262" t="str">
        <f t="shared" si="6"/>
        <v/>
      </c>
      <c r="D20" s="262" t="str">
        <f>IF(C20&lt;&gt;"",IF(C20&gt;=28+$O$3,"",C20+1),"")</f>
        <v/>
      </c>
      <c r="E20" s="262" t="str">
        <f t="shared" si="6"/>
        <v/>
      </c>
      <c r="F20" s="262" t="str">
        <f t="shared" si="6"/>
        <v/>
      </c>
      <c r="G20" s="262" t="str">
        <f t="shared" si="6"/>
        <v/>
      </c>
      <c r="H20" s="30"/>
      <c r="I20" s="264">
        <f>IF(I19&lt;&gt;"",I19+7,"")</f>
        <v>29</v>
      </c>
      <c r="J20" s="262">
        <f t="shared" ref="J20:O21" si="7">IF(I20&lt;&gt;"",IF(I20&gt;=31,"",I20+1),"")</f>
        <v>30</v>
      </c>
      <c r="K20" s="262">
        <f t="shared" si="7"/>
        <v>31</v>
      </c>
      <c r="L20" s="262" t="str">
        <f t="shared" si="7"/>
        <v/>
      </c>
      <c r="M20" s="262" t="str">
        <f t="shared" si="7"/>
        <v/>
      </c>
      <c r="N20" s="262" t="str">
        <f t="shared" si="7"/>
        <v/>
      </c>
      <c r="O20" s="263" t="str">
        <f t="shared" si="7"/>
        <v/>
      </c>
    </row>
    <row r="21" spans="1:15" s="1" customFormat="1" ht="36" customHeight="1">
      <c r="A21" s="264" t="str">
        <f>IF(A20&lt;&gt;"",IF(A20+7&gt;28+$O$3,"",A20+7),"")</f>
        <v/>
      </c>
      <c r="B21" s="262" t="str">
        <f t="shared" si="6"/>
        <v/>
      </c>
      <c r="C21" s="262" t="str">
        <f t="shared" si="6"/>
        <v/>
      </c>
      <c r="D21" s="262" t="str">
        <f t="shared" si="6"/>
        <v/>
      </c>
      <c r="E21" s="262" t="str">
        <f t="shared" si="6"/>
        <v/>
      </c>
      <c r="F21" s="262" t="str">
        <f t="shared" si="6"/>
        <v/>
      </c>
      <c r="G21" s="262" t="str">
        <f t="shared" si="6"/>
        <v/>
      </c>
      <c r="H21" s="29"/>
      <c r="I21" s="264" t="str">
        <f>IF(I20&lt;&gt;"",IF(I20+7&gt;31,"",I20+7),"")</f>
        <v/>
      </c>
      <c r="J21" s="262" t="str">
        <f t="shared" si="7"/>
        <v/>
      </c>
      <c r="K21" s="262" t="str">
        <f t="shared" si="7"/>
        <v/>
      </c>
      <c r="L21" s="262" t="str">
        <f t="shared" si="7"/>
        <v/>
      </c>
      <c r="M21" s="262" t="str">
        <f t="shared" si="7"/>
        <v/>
      </c>
      <c r="N21" s="262" t="str">
        <f t="shared" si="7"/>
        <v/>
      </c>
      <c r="O21" s="263" t="str">
        <f t="shared" si="7"/>
        <v/>
      </c>
    </row>
    <row r="22" spans="1:15" ht="36" customHeight="1">
      <c r="B22" s="9"/>
      <c r="C22" s="9"/>
      <c r="D22" s="9"/>
      <c r="E22" s="9"/>
      <c r="F22" s="9"/>
      <c r="G22" s="10"/>
      <c r="H22" s="9"/>
      <c r="J22" s="9"/>
      <c r="K22" s="9"/>
      <c r="L22" s="9"/>
      <c r="M22" s="9"/>
      <c r="N22" s="9"/>
      <c r="O22" s="10"/>
    </row>
    <row r="23" spans="1:15" ht="47.25" customHeight="1">
      <c r="A23" s="103"/>
      <c r="B23" s="437">
        <f>INT(20.8431+0.242194*(年表!$F$3-1980)-INT((年表!$F$3-1980)/4))</f>
        <v>20</v>
      </c>
      <c r="C23" s="224">
        <f>IF(C14&lt;12,C14+1,1)</f>
        <v>3</v>
      </c>
      <c r="D23" s="493" t="s">
        <v>15</v>
      </c>
      <c r="E23" s="493"/>
      <c r="G23" s="102"/>
      <c r="I23" s="103"/>
      <c r="J23" s="437">
        <f>INT(23.2488+0.242194*(年表!$F$3-1980)-INT((年表!$F$3-1980)/4))</f>
        <v>23</v>
      </c>
      <c r="K23" s="224">
        <f>IF(K14&lt;12,K14+1,1)</f>
        <v>9</v>
      </c>
      <c r="L23" s="493" t="s">
        <v>21</v>
      </c>
      <c r="M23" s="493"/>
      <c r="N23" s="493"/>
      <c r="O23" s="11"/>
    </row>
    <row r="24" spans="1:15" ht="35.25" customHeight="1">
      <c r="A24" s="232" t="s">
        <v>25</v>
      </c>
      <c r="B24" s="233" t="s">
        <v>26</v>
      </c>
      <c r="C24" s="233" t="s">
        <v>27</v>
      </c>
      <c r="D24" s="233" t="s">
        <v>28</v>
      </c>
      <c r="E24" s="233" t="s">
        <v>29</v>
      </c>
      <c r="F24" s="233" t="s">
        <v>30</v>
      </c>
      <c r="G24" s="234" t="s">
        <v>31</v>
      </c>
      <c r="H24" s="231"/>
      <c r="I24" s="232" t="s">
        <v>25</v>
      </c>
      <c r="J24" s="233" t="s">
        <v>26</v>
      </c>
      <c r="K24" s="233" t="s">
        <v>27</v>
      </c>
      <c r="L24" s="233" t="s">
        <v>28</v>
      </c>
      <c r="M24" s="233" t="s">
        <v>29</v>
      </c>
      <c r="N24" s="233" t="s">
        <v>30</v>
      </c>
      <c r="O24" s="234" t="s">
        <v>31</v>
      </c>
    </row>
    <row r="25" spans="1:15" ht="36" customHeight="1">
      <c r="A25" s="264" t="str">
        <f>IF(G19=28+$O$3,1,IF(G20=28+$O$3,1,""))</f>
        <v/>
      </c>
      <c r="B25" s="262">
        <f t="shared" ref="B25:G25" si="8">IF(A20=28+$O$3,1,IF(A25&lt;&gt;"",A25+1,""))</f>
        <v>1</v>
      </c>
      <c r="C25" s="262">
        <f t="shared" si="8"/>
        <v>2</v>
      </c>
      <c r="D25" s="262">
        <f t="shared" si="8"/>
        <v>3</v>
      </c>
      <c r="E25" s="262">
        <f t="shared" si="8"/>
        <v>4</v>
      </c>
      <c r="F25" s="262">
        <f t="shared" si="8"/>
        <v>5</v>
      </c>
      <c r="G25" s="263">
        <f t="shared" si="8"/>
        <v>6</v>
      </c>
      <c r="H25" s="29"/>
      <c r="I25" s="264" t="str">
        <f>IF(O20=31,1,"")</f>
        <v/>
      </c>
      <c r="J25" s="262" t="str">
        <f>IF(I21=31,1,IF(I25&lt;&gt;"",I25+1,""))</f>
        <v/>
      </c>
      <c r="K25" s="262" t="str">
        <f>IF(J21=31,1,IF(J25&lt;&gt;"",J25+1,""))</f>
        <v/>
      </c>
      <c r="L25" s="262">
        <f>IF(K20=31,1,IF(K25&lt;&gt;"",K25+1,""))</f>
        <v>1</v>
      </c>
      <c r="M25" s="262">
        <f>IF(L20=31,1,IF(L25&lt;&gt;"",L25+1,""))</f>
        <v>2</v>
      </c>
      <c r="N25" s="262">
        <f>IF(M20=31,1,IF(M25&lt;&gt;"",M25+1,""))</f>
        <v>3</v>
      </c>
      <c r="O25" s="263">
        <f>IF(N20=31,1,IF(N25&lt;&gt;"",N25+1,""))</f>
        <v>4</v>
      </c>
    </row>
    <row r="26" spans="1:15" ht="36" customHeight="1">
      <c r="A26" s="264">
        <f>IF(A25&lt;&gt;"",A25+7,G25+1)</f>
        <v>7</v>
      </c>
      <c r="B26" s="262">
        <f>IF(A26&lt;&gt;"",A26+1,"")</f>
        <v>8</v>
      </c>
      <c r="C26" s="262">
        <f>IF(B26&lt;&gt;"",B26+1,"")</f>
        <v>9</v>
      </c>
      <c r="D26" s="262">
        <f>IF(C26&lt;&gt;"",C26+1,"")</f>
        <v>10</v>
      </c>
      <c r="E26" s="262">
        <f>IF(D26&lt;&gt;"",D26+1,"")</f>
        <v>11</v>
      </c>
      <c r="F26" s="262">
        <f>IF(F25&lt;&gt;"",F25+7,E26+1)</f>
        <v>12</v>
      </c>
      <c r="G26" s="263">
        <f>IF(G25&lt;&gt;"",G25+7,F26+1)</f>
        <v>13</v>
      </c>
      <c r="H26" s="29"/>
      <c r="I26" s="264">
        <f>IF(I25&lt;&gt;"",I25+7,O25+1)</f>
        <v>5</v>
      </c>
      <c r="J26" s="262">
        <f>IF(I26&lt;&gt;"",I26+1,"")</f>
        <v>6</v>
      </c>
      <c r="K26" s="262">
        <f>IF(J26&lt;&gt;"",J26+1,"")</f>
        <v>7</v>
      </c>
      <c r="L26" s="262">
        <f>IF(K26&lt;&gt;"",K26+1,"")</f>
        <v>8</v>
      </c>
      <c r="M26" s="262">
        <f>IF(L26&lt;&gt;"",L26+1,"")</f>
        <v>9</v>
      </c>
      <c r="N26" s="262">
        <f>IF(N25&lt;&gt;"",N25+7,M26+1)</f>
        <v>10</v>
      </c>
      <c r="O26" s="263">
        <f>IF(O25&lt;&gt;"",O25+7,"")</f>
        <v>11</v>
      </c>
    </row>
    <row r="27" spans="1:15" ht="36" customHeight="1">
      <c r="A27" s="264">
        <f>IF(A26&lt;&gt;"",A26+7,G26+1)</f>
        <v>14</v>
      </c>
      <c r="B27" s="262">
        <f t="shared" ref="B27:F28" si="9">IF(B26&lt;&gt;"",B26+7,"")</f>
        <v>15</v>
      </c>
      <c r="C27" s="265">
        <f t="shared" si="9"/>
        <v>16</v>
      </c>
      <c r="D27" s="262">
        <f t="shared" si="9"/>
        <v>17</v>
      </c>
      <c r="E27" s="262">
        <f t="shared" si="9"/>
        <v>18</v>
      </c>
      <c r="F27" s="262">
        <f t="shared" si="9"/>
        <v>19</v>
      </c>
      <c r="G27" s="263">
        <f>IF(G26&lt;&gt;"",G26+7,"")</f>
        <v>20</v>
      </c>
      <c r="H27" s="29"/>
      <c r="I27" s="264">
        <f>IF(I26&lt;&gt;"",I26+7,O26+1)</f>
        <v>12</v>
      </c>
      <c r="J27" s="262">
        <f t="shared" ref="I27:N28" si="10">IF(J26&lt;&gt;"",J26+7,"")</f>
        <v>13</v>
      </c>
      <c r="K27" s="265">
        <f t="shared" si="10"/>
        <v>14</v>
      </c>
      <c r="L27" s="262">
        <f t="shared" si="10"/>
        <v>15</v>
      </c>
      <c r="M27" s="262">
        <f>IF(L27&lt;&gt;"",L27+1,"")</f>
        <v>16</v>
      </c>
      <c r="N27" s="262">
        <f t="shared" si="10"/>
        <v>17</v>
      </c>
      <c r="O27" s="263">
        <f>IF(O26&lt;&gt;"",O26+7,"")</f>
        <v>18</v>
      </c>
    </row>
    <row r="28" spans="1:15" ht="36" customHeight="1">
      <c r="A28" s="264">
        <f>IF(A27&lt;&gt;"",A27+7,G27+1)</f>
        <v>21</v>
      </c>
      <c r="B28" s="262">
        <f>IF(B27&lt;&gt;"",B27+7,"")</f>
        <v>22</v>
      </c>
      <c r="C28" s="262">
        <f>IF(C27&lt;&gt;"",C27+7,"")</f>
        <v>23</v>
      </c>
      <c r="D28" s="262">
        <f t="shared" si="9"/>
        <v>24</v>
      </c>
      <c r="E28" s="262">
        <f t="shared" si="9"/>
        <v>25</v>
      </c>
      <c r="F28" s="262">
        <f t="shared" si="9"/>
        <v>26</v>
      </c>
      <c r="G28" s="263">
        <f>IF(G27&lt;&gt;"",G27+7,"")</f>
        <v>27</v>
      </c>
      <c r="H28" s="29"/>
      <c r="I28" s="264">
        <f t="shared" si="10"/>
        <v>19</v>
      </c>
      <c r="J28" s="262">
        <f>IF(J27&lt;&gt;"",J27+7,"")</f>
        <v>20</v>
      </c>
      <c r="K28" s="262">
        <f t="shared" si="10"/>
        <v>21</v>
      </c>
      <c r="L28" s="262">
        <f t="shared" si="10"/>
        <v>22</v>
      </c>
      <c r="M28" s="262">
        <f>IF(M27&lt;&gt;"",M27+7,"")</f>
        <v>23</v>
      </c>
      <c r="N28" s="262">
        <f t="shared" si="10"/>
        <v>24</v>
      </c>
      <c r="O28" s="263">
        <f>IF(O27&lt;&gt;"",O27+7,"")</f>
        <v>25</v>
      </c>
    </row>
    <row r="29" spans="1:15" ht="36" customHeight="1">
      <c r="A29" s="264">
        <f>IF(A28&lt;&gt;"",A28+7,G28+1)</f>
        <v>28</v>
      </c>
      <c r="B29" s="262">
        <f t="shared" ref="B29:G30" si="11">IF(A29&lt;&gt;"",IF(A29&gt;=31,"",A29+1),"")</f>
        <v>29</v>
      </c>
      <c r="C29" s="262">
        <f t="shared" si="11"/>
        <v>30</v>
      </c>
      <c r="D29" s="262">
        <f t="shared" si="11"/>
        <v>31</v>
      </c>
      <c r="E29" s="262" t="str">
        <f t="shared" si="11"/>
        <v/>
      </c>
      <c r="F29" s="262" t="str">
        <f t="shared" si="11"/>
        <v/>
      </c>
      <c r="G29" s="263" t="str">
        <f t="shared" si="11"/>
        <v/>
      </c>
      <c r="H29" s="29"/>
      <c r="I29" s="264">
        <f>IF(I28&lt;&gt;"",I28+7,"")</f>
        <v>26</v>
      </c>
      <c r="J29" s="262">
        <f>IF(I29&lt;&gt;"",IF(I29&gt;=30,"",I29+1),"")</f>
        <v>27</v>
      </c>
      <c r="K29" s="262">
        <f t="shared" ref="J29:O30" si="12">IF(J29&lt;&gt;"",IF(J29&gt;=30,"",J29+1),"")</f>
        <v>28</v>
      </c>
      <c r="L29" s="262">
        <f t="shared" si="12"/>
        <v>29</v>
      </c>
      <c r="M29" s="262">
        <f>IF(L29&lt;&gt;"",IF(L29&gt;=30,"",L29+1),"")</f>
        <v>30</v>
      </c>
      <c r="N29" s="262" t="str">
        <f t="shared" si="12"/>
        <v/>
      </c>
      <c r="O29" s="262" t="str">
        <f t="shared" si="12"/>
        <v/>
      </c>
    </row>
    <row r="30" spans="1:15" ht="36" customHeight="1">
      <c r="A30" s="264" t="str">
        <f>IF(A29&lt;&gt;"",IF(A29+7&gt;31,"",A29+7),"")</f>
        <v/>
      </c>
      <c r="B30" s="262" t="str">
        <f t="shared" si="11"/>
        <v/>
      </c>
      <c r="C30" s="262" t="str">
        <f t="shared" si="11"/>
        <v/>
      </c>
      <c r="D30" s="262" t="str">
        <f t="shared" si="11"/>
        <v/>
      </c>
      <c r="E30" s="262" t="str">
        <f t="shared" si="11"/>
        <v/>
      </c>
      <c r="F30" s="262" t="str">
        <f t="shared" si="11"/>
        <v/>
      </c>
      <c r="G30" s="263" t="str">
        <f t="shared" si="11"/>
        <v/>
      </c>
      <c r="H30" s="29"/>
      <c r="I30" s="264" t="str">
        <f>IF(I29&lt;&gt;"",IF(I29+7&gt;30,"",I29+7),"")</f>
        <v/>
      </c>
      <c r="J30" s="262" t="str">
        <f t="shared" si="12"/>
        <v/>
      </c>
      <c r="K30" s="262" t="str">
        <f t="shared" si="12"/>
        <v/>
      </c>
      <c r="L30" s="262" t="str">
        <f t="shared" si="12"/>
        <v/>
      </c>
      <c r="M30" s="262" t="str">
        <f>IF(L30&lt;&gt;"",L30+1,"")</f>
        <v/>
      </c>
      <c r="N30" s="262" t="str">
        <f t="shared" si="12"/>
        <v/>
      </c>
      <c r="O30" s="263" t="str">
        <f t="shared" si="12"/>
        <v/>
      </c>
    </row>
    <row r="31" spans="1:15" ht="36" customHeight="1">
      <c r="A31" s="8"/>
      <c r="B31" s="9"/>
      <c r="C31" s="9"/>
      <c r="D31" s="9"/>
      <c r="E31" s="9"/>
      <c r="F31" s="9"/>
      <c r="G31" s="10"/>
      <c r="H31" s="9"/>
      <c r="I31" s="8"/>
      <c r="J31" s="9"/>
      <c r="K31" s="9"/>
      <c r="L31" s="9"/>
      <c r="M31" s="9"/>
      <c r="N31" s="9"/>
      <c r="O31" s="10"/>
    </row>
    <row r="32" spans="1:15" ht="47.25" customHeight="1">
      <c r="A32" s="2"/>
      <c r="C32" s="224">
        <f>IF(C23&lt;12,C23+1,1)</f>
        <v>4</v>
      </c>
      <c r="D32" s="493" t="s">
        <v>77</v>
      </c>
      <c r="E32" s="493"/>
      <c r="G32" s="11"/>
      <c r="I32" s="492"/>
      <c r="J32" s="492"/>
      <c r="K32" s="224">
        <f>IF(K23&lt;12,K23+1,1)</f>
        <v>10</v>
      </c>
      <c r="L32" s="493" t="s">
        <v>76</v>
      </c>
      <c r="M32" s="493"/>
      <c r="O32" s="11"/>
    </row>
    <row r="33" spans="1:15" ht="35.25" customHeight="1">
      <c r="A33" s="232" t="s">
        <v>25</v>
      </c>
      <c r="B33" s="233" t="s">
        <v>26</v>
      </c>
      <c r="C33" s="233" t="s">
        <v>27</v>
      </c>
      <c r="D33" s="233" t="s">
        <v>28</v>
      </c>
      <c r="E33" s="233" t="s">
        <v>29</v>
      </c>
      <c r="F33" s="233" t="s">
        <v>30</v>
      </c>
      <c r="G33" s="234" t="s">
        <v>31</v>
      </c>
      <c r="H33" s="231"/>
      <c r="I33" s="232" t="s">
        <v>25</v>
      </c>
      <c r="J33" s="233" t="s">
        <v>26</v>
      </c>
      <c r="K33" s="233" t="s">
        <v>27</v>
      </c>
      <c r="L33" s="233" t="s">
        <v>28</v>
      </c>
      <c r="M33" s="233" t="s">
        <v>29</v>
      </c>
      <c r="N33" s="233" t="s">
        <v>30</v>
      </c>
      <c r="O33" s="234" t="s">
        <v>31</v>
      </c>
    </row>
    <row r="34" spans="1:15" ht="36" customHeight="1">
      <c r="A34" s="264" t="str">
        <f>IF(G29=31,1,"")</f>
        <v/>
      </c>
      <c r="B34" s="262" t="str">
        <f>IF(A30=31,1,IF(A34&lt;&gt;"",A34+1,""))</f>
        <v/>
      </c>
      <c r="C34" s="262" t="str">
        <f>IF(B30=31,1,IF(B34&lt;&gt;"",B34+1,""))</f>
        <v/>
      </c>
      <c r="D34" s="262" t="str">
        <f>IF(C29=31,1,IF(C34&lt;&gt;"",C34+1,""))</f>
        <v/>
      </c>
      <c r="E34" s="262">
        <f>IF(D29=31,1,IF(D34&lt;&gt;"",D34+1,""))</f>
        <v>1</v>
      </c>
      <c r="F34" s="262">
        <f>IF(E29=31,1,IF(E34&lt;&gt;"",E34+1,""))</f>
        <v>2</v>
      </c>
      <c r="G34" s="263">
        <f>IF(F29=31,1,IF(F34&lt;&gt;"",F34+1,""))</f>
        <v>3</v>
      </c>
      <c r="H34" s="29"/>
      <c r="I34" s="264" t="str">
        <f>IF(O29=30,1,"")</f>
        <v/>
      </c>
      <c r="J34" s="262" t="str">
        <f>IF(I30=30,1,IF(I34&lt;&gt;"",I34+1,""))</f>
        <v/>
      </c>
      <c r="K34" s="262" t="str">
        <f>IF(J29=30,1,IF(J34&lt;&gt;"",J34+1,""))</f>
        <v/>
      </c>
      <c r="L34" s="262" t="str">
        <f>IF(K29=30,1,IF(K34&lt;&gt;"",K34+1,""))</f>
        <v/>
      </c>
      <c r="M34" s="262" t="str">
        <f>IF(L29=30,1,IF(L34&lt;&gt;"",L34+1,""))</f>
        <v/>
      </c>
      <c r="N34" s="262">
        <f>IF(M29=30,1,IF(M34&lt;&gt;"",M34+1,""))</f>
        <v>1</v>
      </c>
      <c r="O34" s="263">
        <f>IF(N29=30,1,IF(N34&lt;&gt;"",N34+1,""))</f>
        <v>2</v>
      </c>
    </row>
    <row r="35" spans="1:15" ht="36" customHeight="1">
      <c r="A35" s="264">
        <f>IF(A34&lt;&gt;"",A34+7,G34+1)</f>
        <v>4</v>
      </c>
      <c r="B35" s="262">
        <f>IF(A35&lt;&gt;"",A35+1,"")</f>
        <v>5</v>
      </c>
      <c r="C35" s="265">
        <f>IF(B35&lt;&gt;"",B35+1,"")</f>
        <v>6</v>
      </c>
      <c r="D35" s="262">
        <f>IF(C35&lt;&gt;"",C35+1,"")</f>
        <v>7</v>
      </c>
      <c r="E35" s="262">
        <f>IF(D35&lt;&gt;"",D35+1,"")</f>
        <v>8</v>
      </c>
      <c r="F35" s="262">
        <f>IF(F34&lt;&gt;"",F34+7,E35+1)</f>
        <v>9</v>
      </c>
      <c r="G35" s="263">
        <f>IF(G34&lt;&gt;"",G34+7,"")</f>
        <v>10</v>
      </c>
      <c r="H35" s="29"/>
      <c r="I35" s="264">
        <f>IF(I34&lt;&gt;"",I34+7,O34+1)</f>
        <v>3</v>
      </c>
      <c r="J35" s="262">
        <f>IF(I35&lt;&gt;"",I35+1,"")</f>
        <v>4</v>
      </c>
      <c r="K35" s="262">
        <f>IF(J35&lt;&gt;"",J35+1,"")</f>
        <v>5</v>
      </c>
      <c r="L35" s="262">
        <f>IF(K35&lt;&gt;"",K35+1,"")</f>
        <v>6</v>
      </c>
      <c r="M35" s="262">
        <f>IF(L35&lt;&gt;"",L35+1,"")</f>
        <v>7</v>
      </c>
      <c r="N35" s="262">
        <f>IF(N34&lt;&gt;"",N34+7,M35+1)</f>
        <v>8</v>
      </c>
      <c r="O35" s="263">
        <f>IF(O34&lt;&gt;"",O34+7,"")</f>
        <v>9</v>
      </c>
    </row>
    <row r="36" spans="1:15" ht="36" customHeight="1">
      <c r="A36" s="264">
        <f>IF(A35&lt;&gt;"",A35+7,G35+1)</f>
        <v>11</v>
      </c>
      <c r="B36" s="262">
        <f t="shared" ref="B36:F37" si="13">IF(B35&lt;&gt;"",B35+7,"")</f>
        <v>12</v>
      </c>
      <c r="C36" s="262">
        <f t="shared" si="13"/>
        <v>13</v>
      </c>
      <c r="D36" s="262">
        <f t="shared" si="13"/>
        <v>14</v>
      </c>
      <c r="E36" s="262">
        <f t="shared" si="13"/>
        <v>15</v>
      </c>
      <c r="F36" s="262">
        <f t="shared" si="13"/>
        <v>16</v>
      </c>
      <c r="G36" s="263">
        <f>IF(G35&lt;&gt;"",G35+7,"")</f>
        <v>17</v>
      </c>
      <c r="H36" s="29"/>
      <c r="I36" s="264">
        <f>IF(I35&lt;&gt;"",I35+7,O35+1)</f>
        <v>10</v>
      </c>
      <c r="J36" s="262">
        <f t="shared" ref="I36:N37" si="14">IF(J35&lt;&gt;"",J35+7,"")</f>
        <v>11</v>
      </c>
      <c r="K36" s="262">
        <f t="shared" si="14"/>
        <v>12</v>
      </c>
      <c r="L36" s="262">
        <f t="shared" si="14"/>
        <v>13</v>
      </c>
      <c r="M36" s="262">
        <f t="shared" si="14"/>
        <v>14</v>
      </c>
      <c r="N36" s="262">
        <f t="shared" si="14"/>
        <v>15</v>
      </c>
      <c r="O36" s="263">
        <f>IF(O35&lt;&gt;"",O35+7,"")</f>
        <v>16</v>
      </c>
    </row>
    <row r="37" spans="1:15" ht="36" customHeight="1">
      <c r="A37" s="264">
        <f>IF(A36&lt;&gt;"",A36+7,G36+1)</f>
        <v>18</v>
      </c>
      <c r="B37" s="262">
        <f t="shared" si="13"/>
        <v>19</v>
      </c>
      <c r="C37" s="262">
        <f t="shared" si="13"/>
        <v>20</v>
      </c>
      <c r="D37" s="262">
        <f t="shared" si="13"/>
        <v>21</v>
      </c>
      <c r="E37" s="262">
        <f t="shared" si="13"/>
        <v>22</v>
      </c>
      <c r="F37" s="262">
        <f t="shared" si="13"/>
        <v>23</v>
      </c>
      <c r="G37" s="263">
        <f>IF(G36&lt;&gt;"",G36+7,"")</f>
        <v>24</v>
      </c>
      <c r="H37" s="29"/>
      <c r="I37" s="264">
        <f t="shared" si="14"/>
        <v>17</v>
      </c>
      <c r="J37" s="262">
        <f t="shared" si="14"/>
        <v>18</v>
      </c>
      <c r="K37" s="265">
        <f t="shared" si="14"/>
        <v>19</v>
      </c>
      <c r="L37" s="262">
        <f t="shared" si="14"/>
        <v>20</v>
      </c>
      <c r="M37" s="262">
        <f t="shared" si="14"/>
        <v>21</v>
      </c>
      <c r="N37" s="262">
        <f t="shared" si="14"/>
        <v>22</v>
      </c>
      <c r="O37" s="263">
        <f>IF(O36&lt;&gt;"",O36+7,"")</f>
        <v>23</v>
      </c>
    </row>
    <row r="38" spans="1:15" ht="36" customHeight="1">
      <c r="A38" s="264">
        <f>IF(A37&lt;&gt;"",IF(A37+7&gt;30,"",A37+7),"")</f>
        <v>25</v>
      </c>
      <c r="B38" s="262">
        <f t="shared" ref="B38:G38" si="15">IF(A38&lt;&gt;"",IF(A38&gt;=30,"",A38+1),"")</f>
        <v>26</v>
      </c>
      <c r="C38" s="262">
        <f t="shared" si="15"/>
        <v>27</v>
      </c>
      <c r="D38" s="262">
        <f t="shared" si="15"/>
        <v>28</v>
      </c>
      <c r="E38" s="262">
        <f t="shared" si="15"/>
        <v>29</v>
      </c>
      <c r="F38" s="262">
        <f t="shared" si="15"/>
        <v>30</v>
      </c>
      <c r="G38" s="263" t="str">
        <f t="shared" si="15"/>
        <v/>
      </c>
      <c r="H38" s="29"/>
      <c r="I38" s="264">
        <f>IF(I37&lt;&gt;"",I37+7,"")</f>
        <v>24</v>
      </c>
      <c r="J38" s="262">
        <f t="shared" ref="J38:O39" si="16">IF(I38&lt;&gt;"",IF(I38&gt;=31,"",I38+1),"")</f>
        <v>25</v>
      </c>
      <c r="K38" s="262">
        <f t="shared" si="16"/>
        <v>26</v>
      </c>
      <c r="L38" s="262">
        <f t="shared" si="16"/>
        <v>27</v>
      </c>
      <c r="M38" s="262">
        <f t="shared" si="16"/>
        <v>28</v>
      </c>
      <c r="N38" s="262">
        <f t="shared" si="16"/>
        <v>29</v>
      </c>
      <c r="O38" s="263">
        <f t="shared" si="16"/>
        <v>30</v>
      </c>
    </row>
    <row r="39" spans="1:15" ht="36" customHeight="1">
      <c r="A39" s="264" t="str">
        <f>IF(A38&lt;&gt;"",IF(A38+7&gt;30,"",A38+7),"")</f>
        <v/>
      </c>
      <c r="B39" s="262" t="str">
        <f>IF(A39&lt;&gt;"",IF(A39&gt;=30,"",A39+1),"")</f>
        <v/>
      </c>
      <c r="C39" s="262" t="str">
        <f>IF(B39&lt;&gt;"",IF(B39&gt;=31,"",B39+1),"")</f>
        <v/>
      </c>
      <c r="D39" s="262" t="str">
        <f>IF(C39&lt;&gt;"",IF(C39&gt;=31,"",C39+1),"")</f>
        <v/>
      </c>
      <c r="E39" s="262" t="str">
        <f>IF(D39&lt;&gt;"",IF(D39&gt;=31,"",D39+1),"")</f>
        <v/>
      </c>
      <c r="F39" s="262" t="str">
        <f>IF(E39&lt;&gt;"",IF(E39&gt;=31,"",E39+1),"")</f>
        <v/>
      </c>
      <c r="G39" s="263" t="str">
        <f>IF(F39&lt;&gt;"",IF(F39&gt;=31,"",F39+1),"")</f>
        <v/>
      </c>
      <c r="H39" s="29"/>
      <c r="I39" s="264">
        <f>IF(I38&lt;&gt;"",IF(I38+7&gt;31,"",I38+7),"")</f>
        <v>31</v>
      </c>
      <c r="J39" s="262" t="str">
        <f t="shared" si="16"/>
        <v/>
      </c>
      <c r="K39" s="262" t="str">
        <f t="shared" si="16"/>
        <v/>
      </c>
      <c r="L39" s="262" t="str">
        <f t="shared" si="16"/>
        <v/>
      </c>
      <c r="M39" s="262" t="str">
        <f t="shared" si="16"/>
        <v/>
      </c>
      <c r="N39" s="262" t="str">
        <f t="shared" si="16"/>
        <v/>
      </c>
      <c r="O39" s="263" t="str">
        <f t="shared" si="16"/>
        <v/>
      </c>
    </row>
    <row r="40" spans="1:15" ht="36" customHeight="1">
      <c r="A40" s="8"/>
      <c r="B40" s="9"/>
      <c r="C40" s="9"/>
      <c r="D40" s="9"/>
      <c r="E40" s="9"/>
      <c r="F40" s="9"/>
      <c r="G40" s="10"/>
      <c r="H40" s="9"/>
      <c r="I40" s="8"/>
      <c r="J40" s="9"/>
      <c r="K40" s="9"/>
      <c r="L40" s="9"/>
      <c r="M40" s="9"/>
      <c r="N40" s="9"/>
      <c r="O40" s="10"/>
    </row>
    <row r="41" spans="1:15" ht="47.25" customHeight="1">
      <c r="A41" s="2"/>
      <c r="C41" s="224">
        <f>IF(C32&lt;12,C32+1,1)</f>
        <v>5</v>
      </c>
      <c r="D41" s="493" t="s">
        <v>18</v>
      </c>
      <c r="E41" s="493"/>
      <c r="G41" s="11"/>
      <c r="I41" s="492"/>
      <c r="J41" s="492"/>
      <c r="K41" s="224">
        <f>IF(K32&lt;12,K32+1,1)</f>
        <v>11</v>
      </c>
      <c r="L41" s="493" t="s">
        <v>75</v>
      </c>
      <c r="M41" s="493"/>
      <c r="O41" s="11"/>
    </row>
    <row r="42" spans="1:15" ht="35.25" customHeight="1">
      <c r="A42" s="232" t="s">
        <v>25</v>
      </c>
      <c r="B42" s="233" t="s">
        <v>26</v>
      </c>
      <c r="C42" s="233" t="s">
        <v>27</v>
      </c>
      <c r="D42" s="233" t="s">
        <v>28</v>
      </c>
      <c r="E42" s="233" t="s">
        <v>29</v>
      </c>
      <c r="F42" s="233" t="s">
        <v>30</v>
      </c>
      <c r="G42" s="234" t="s">
        <v>31</v>
      </c>
      <c r="H42" s="231"/>
      <c r="I42" s="232" t="s">
        <v>25</v>
      </c>
      <c r="J42" s="233" t="s">
        <v>26</v>
      </c>
      <c r="K42" s="233" t="s">
        <v>27</v>
      </c>
      <c r="L42" s="233" t="s">
        <v>28</v>
      </c>
      <c r="M42" s="233" t="s">
        <v>29</v>
      </c>
      <c r="N42" s="233" t="s">
        <v>30</v>
      </c>
      <c r="O42" s="234" t="s">
        <v>31</v>
      </c>
    </row>
    <row r="43" spans="1:15" ht="36" customHeight="1">
      <c r="A43" s="264" t="str">
        <f>IF(G38=30,1,"")</f>
        <v/>
      </c>
      <c r="B43" s="262" t="str">
        <f>IF(A39=30,1,IF(A43&lt;&gt;"",A43+1,""))</f>
        <v/>
      </c>
      <c r="C43" s="262" t="str">
        <f>IF(B38=30,1,IF(B43&lt;&gt;"",B43+1,""))</f>
        <v/>
      </c>
      <c r="D43" s="262" t="str">
        <f>IF(C38=30,1,IF(C43&lt;&gt;"",C43+1,""))</f>
        <v/>
      </c>
      <c r="E43" s="262" t="str">
        <f>IF(D38=30,1,IF(D43&lt;&gt;"",D43+1,""))</f>
        <v/>
      </c>
      <c r="F43" s="262" t="str">
        <f>IF(E38=30,1,IF(E43&lt;&gt;"",E43+1,""))</f>
        <v/>
      </c>
      <c r="G43" s="263">
        <f>IF(F38=30,1,IF(F43&lt;&gt;"",F43+1,""))</f>
        <v>1</v>
      </c>
      <c r="H43" s="29"/>
      <c r="I43" s="264" t="str">
        <f>IF(O38=31,1,"")</f>
        <v/>
      </c>
      <c r="J43" s="262">
        <f>IF(I39=31,1,IF(I43&lt;&gt;"",I43+1,""))</f>
        <v>1</v>
      </c>
      <c r="K43" s="262">
        <f>IF(J39=31,1,IF(J43&lt;&gt;"",J43+1,""))</f>
        <v>2</v>
      </c>
      <c r="L43" s="262">
        <f>IF(K38=31,1,IF(K43&lt;&gt;"",K43+1,""))</f>
        <v>3</v>
      </c>
      <c r="M43" s="262">
        <f>IF(L38=31,1,IF(L43&lt;&gt;"",L43+1,""))</f>
        <v>4</v>
      </c>
      <c r="N43" s="262">
        <f>IF(M38=31,1,IF(M43&lt;&gt;"",M43+1,""))</f>
        <v>5</v>
      </c>
      <c r="O43" s="263">
        <f>IF(N38=31,1,IF(N43&lt;&gt;"",N43+1,""))</f>
        <v>6</v>
      </c>
    </row>
    <row r="44" spans="1:15" ht="36" customHeight="1">
      <c r="A44" s="264">
        <f>IF(A43&lt;&gt;"",A43+7,G43+1)</f>
        <v>2</v>
      </c>
      <c r="B44" s="262">
        <f>IF(A44&lt;&gt;"",A44+1,"")</f>
        <v>3</v>
      </c>
      <c r="C44" s="262">
        <f>IF(B44&lt;&gt;"",B44+1,"")</f>
        <v>4</v>
      </c>
      <c r="D44" s="262">
        <f>IF(C44&lt;&gt;"",C44+1,"")</f>
        <v>5</v>
      </c>
      <c r="E44" s="262">
        <f>IF(D44&lt;&gt;"",D44+1,"")</f>
        <v>6</v>
      </c>
      <c r="F44" s="262">
        <f>IF(F43&lt;&gt;"",F43+7,E44+1)</f>
        <v>7</v>
      </c>
      <c r="G44" s="263">
        <f>IF(G43&lt;&gt;"",G43+7,"")</f>
        <v>8</v>
      </c>
      <c r="H44" s="29"/>
      <c r="I44" s="264">
        <f>IF(I43&lt;&gt;"",I43+7,O43+1)</f>
        <v>7</v>
      </c>
      <c r="J44" s="262">
        <f>IF(I44&lt;&gt;"",I44+1,"")</f>
        <v>8</v>
      </c>
      <c r="K44" s="262">
        <f>IF(J44&lt;&gt;"",J44+1,"")</f>
        <v>9</v>
      </c>
      <c r="L44" s="262">
        <f>IF(K44&lt;&gt;"",K44+1,"")</f>
        <v>10</v>
      </c>
      <c r="M44" s="262">
        <f>IF(L44&lt;&gt;"",L44+1,"")</f>
        <v>11</v>
      </c>
      <c r="N44" s="262">
        <f>IF(N43&lt;&gt;"",N43+7,M44+1)</f>
        <v>12</v>
      </c>
      <c r="O44" s="263">
        <f>IF(O43&lt;&gt;"",O43+7,"")</f>
        <v>13</v>
      </c>
    </row>
    <row r="45" spans="1:15" ht="36" customHeight="1">
      <c r="A45" s="264">
        <f>IF(A44&lt;&gt;"",A44+7,G44+1)</f>
        <v>9</v>
      </c>
      <c r="B45" s="262">
        <f t="shared" ref="B45:F46" si="17">IF(B44&lt;&gt;"",B44+7,"")</f>
        <v>10</v>
      </c>
      <c r="C45" s="265">
        <f t="shared" si="17"/>
        <v>11</v>
      </c>
      <c r="D45" s="262">
        <f t="shared" si="17"/>
        <v>12</v>
      </c>
      <c r="E45" s="262">
        <f t="shared" si="17"/>
        <v>13</v>
      </c>
      <c r="F45" s="262">
        <f t="shared" si="17"/>
        <v>14</v>
      </c>
      <c r="G45" s="263">
        <f>IF(G44&lt;&gt;"",G44+7,"")</f>
        <v>15</v>
      </c>
      <c r="H45" s="29"/>
      <c r="I45" s="264">
        <f>IF(I44&lt;&gt;"",I44+7,O44+1)</f>
        <v>14</v>
      </c>
      <c r="J45" s="262">
        <f t="shared" ref="I45:N46" si="18">IF(J44&lt;&gt;"",J44+7,"")</f>
        <v>15</v>
      </c>
      <c r="K45" s="265">
        <f t="shared" si="18"/>
        <v>16</v>
      </c>
      <c r="L45" s="262">
        <f t="shared" si="18"/>
        <v>17</v>
      </c>
      <c r="M45" s="262">
        <f t="shared" si="18"/>
        <v>18</v>
      </c>
      <c r="N45" s="262">
        <f t="shared" si="18"/>
        <v>19</v>
      </c>
      <c r="O45" s="263">
        <f>IF(O44&lt;&gt;"",O44+7,"")</f>
        <v>20</v>
      </c>
    </row>
    <row r="46" spans="1:15" ht="36" customHeight="1">
      <c r="A46" s="264">
        <f>IF(A45&lt;&gt;"",A45+7,G45+1)</f>
        <v>16</v>
      </c>
      <c r="B46" s="262">
        <f t="shared" si="17"/>
        <v>17</v>
      </c>
      <c r="C46" s="262">
        <f t="shared" si="17"/>
        <v>18</v>
      </c>
      <c r="D46" s="262">
        <f t="shared" si="17"/>
        <v>19</v>
      </c>
      <c r="E46" s="262">
        <f t="shared" si="17"/>
        <v>20</v>
      </c>
      <c r="F46" s="262">
        <f t="shared" si="17"/>
        <v>21</v>
      </c>
      <c r="G46" s="263">
        <f>IF(G45&lt;&gt;"",G45+7,"")</f>
        <v>22</v>
      </c>
      <c r="H46" s="29"/>
      <c r="I46" s="264">
        <f t="shared" si="18"/>
        <v>21</v>
      </c>
      <c r="J46" s="262">
        <f t="shared" si="18"/>
        <v>22</v>
      </c>
      <c r="K46" s="262">
        <f t="shared" si="18"/>
        <v>23</v>
      </c>
      <c r="L46" s="262">
        <f t="shared" si="18"/>
        <v>24</v>
      </c>
      <c r="M46" s="262">
        <f t="shared" si="18"/>
        <v>25</v>
      </c>
      <c r="N46" s="262">
        <f t="shared" si="18"/>
        <v>26</v>
      </c>
      <c r="O46" s="263">
        <f>IF(O45&lt;&gt;"",O45+7,"")</f>
        <v>27</v>
      </c>
    </row>
    <row r="47" spans="1:15" ht="36" customHeight="1">
      <c r="A47" s="264">
        <f>IF(A46&lt;&gt;"",A46+7,G46+1)</f>
        <v>23</v>
      </c>
      <c r="B47" s="262">
        <f t="shared" ref="B47:G48" si="19">IF(A47&lt;&gt;"",IF(A47&gt;=31,"",A47+1),"")</f>
        <v>24</v>
      </c>
      <c r="C47" s="262">
        <f t="shared" si="19"/>
        <v>25</v>
      </c>
      <c r="D47" s="262">
        <f t="shared" si="19"/>
        <v>26</v>
      </c>
      <c r="E47" s="262">
        <f t="shared" si="19"/>
        <v>27</v>
      </c>
      <c r="F47" s="262">
        <f t="shared" si="19"/>
        <v>28</v>
      </c>
      <c r="G47" s="263">
        <f t="shared" si="19"/>
        <v>29</v>
      </c>
      <c r="H47" s="29"/>
      <c r="I47" s="264">
        <f>IF(I46&lt;&gt;"",I46+7,"")</f>
        <v>28</v>
      </c>
      <c r="J47" s="262">
        <f t="shared" ref="J47:O48" si="20">IF(I47&lt;&gt;"",IF(I47&gt;=30,"",I47+1),"")</f>
        <v>29</v>
      </c>
      <c r="K47" s="262">
        <f t="shared" si="20"/>
        <v>30</v>
      </c>
      <c r="L47" s="262" t="str">
        <f t="shared" si="20"/>
        <v/>
      </c>
      <c r="M47" s="262" t="str">
        <f t="shared" si="20"/>
        <v/>
      </c>
      <c r="N47" s="262" t="str">
        <f t="shared" si="20"/>
        <v/>
      </c>
      <c r="O47" s="263" t="str">
        <f t="shared" si="20"/>
        <v/>
      </c>
    </row>
    <row r="48" spans="1:15" ht="36" customHeight="1">
      <c r="A48" s="264">
        <f>IF(A47&lt;&gt;"",IF(A47+7&gt;31,"",A47+7),"")</f>
        <v>30</v>
      </c>
      <c r="B48" s="262">
        <f t="shared" si="19"/>
        <v>31</v>
      </c>
      <c r="C48" s="262" t="str">
        <f t="shared" si="19"/>
        <v/>
      </c>
      <c r="D48" s="262" t="str">
        <f t="shared" si="19"/>
        <v/>
      </c>
      <c r="E48" s="262" t="str">
        <f t="shared" si="19"/>
        <v/>
      </c>
      <c r="F48" s="262" t="str">
        <f t="shared" si="19"/>
        <v/>
      </c>
      <c r="G48" s="263" t="str">
        <f t="shared" si="19"/>
        <v/>
      </c>
      <c r="H48" s="29"/>
      <c r="I48" s="264" t="str">
        <f>IF(I47&lt;&gt;"",IF(I47+7&gt;30,"",I47+7),"")</f>
        <v/>
      </c>
      <c r="J48" s="262" t="str">
        <f t="shared" si="20"/>
        <v/>
      </c>
      <c r="K48" s="262" t="str">
        <f t="shared" si="20"/>
        <v/>
      </c>
      <c r="L48" s="262" t="str">
        <f t="shared" si="20"/>
        <v/>
      </c>
      <c r="M48" s="262" t="str">
        <f t="shared" si="20"/>
        <v/>
      </c>
      <c r="N48" s="262" t="str">
        <f t="shared" si="20"/>
        <v/>
      </c>
      <c r="O48" s="263" t="str">
        <f t="shared" si="20"/>
        <v/>
      </c>
    </row>
    <row r="49" spans="1:19" ht="36" customHeight="1">
      <c r="A49" s="8"/>
      <c r="B49" s="9"/>
      <c r="C49" s="9"/>
      <c r="D49" s="9"/>
      <c r="E49" s="9"/>
      <c r="F49" s="9"/>
      <c r="G49" s="10"/>
      <c r="H49" s="9"/>
      <c r="I49" s="8"/>
      <c r="J49" s="9"/>
      <c r="K49" s="9"/>
      <c r="L49" s="9"/>
      <c r="M49" s="9"/>
      <c r="N49" s="9"/>
      <c r="O49" s="10"/>
    </row>
    <row r="50" spans="1:19" ht="47.25" customHeight="1">
      <c r="A50" s="2"/>
      <c r="C50" s="224">
        <f>IF(C41&lt;12,C41+1,1)</f>
        <v>6</v>
      </c>
      <c r="D50" s="493" t="s">
        <v>17</v>
      </c>
      <c r="E50" s="493"/>
      <c r="G50" s="11"/>
      <c r="I50" s="492"/>
      <c r="J50" s="492"/>
      <c r="K50" s="224">
        <f>IF(K41&lt;12,K41+1,1)</f>
        <v>12</v>
      </c>
      <c r="L50" s="493" t="s">
        <v>24</v>
      </c>
      <c r="M50" s="493"/>
      <c r="O50" s="11"/>
    </row>
    <row r="51" spans="1:19" ht="36" customHeight="1">
      <c r="A51" s="232" t="s">
        <v>82</v>
      </c>
      <c r="B51" s="233" t="s">
        <v>83</v>
      </c>
      <c r="C51" s="233" t="s">
        <v>84</v>
      </c>
      <c r="D51" s="233" t="s">
        <v>85</v>
      </c>
      <c r="E51" s="233" t="s">
        <v>86</v>
      </c>
      <c r="F51" s="233" t="s">
        <v>87</v>
      </c>
      <c r="G51" s="234" t="s">
        <v>88</v>
      </c>
      <c r="H51" s="231"/>
      <c r="I51" s="232" t="s">
        <v>82</v>
      </c>
      <c r="J51" s="233" t="s">
        <v>83</v>
      </c>
      <c r="K51" s="233" t="s">
        <v>84</v>
      </c>
      <c r="L51" s="233" t="s">
        <v>85</v>
      </c>
      <c r="M51" s="233" t="s">
        <v>86</v>
      </c>
      <c r="N51" s="233" t="s">
        <v>87</v>
      </c>
      <c r="O51" s="234" t="s">
        <v>88</v>
      </c>
    </row>
    <row r="52" spans="1:19" ht="36" customHeight="1">
      <c r="A52" s="264" t="str">
        <f>IF(G47=31,1,"")</f>
        <v/>
      </c>
      <c r="B52" s="262" t="str">
        <f>IF(A48=31,1,IF(A52&lt;&gt;"",A52+1,""))</f>
        <v/>
      </c>
      <c r="C52" s="262">
        <f>IF(B48=31,1,IF(B52&lt;&gt;"",B52+1,""))</f>
        <v>1</v>
      </c>
      <c r="D52" s="262">
        <f>IF(C47=31,1,IF(C52&lt;&gt;"",C52+1,""))</f>
        <v>2</v>
      </c>
      <c r="E52" s="262">
        <f>IF(D47=31,1,IF(D52&lt;&gt;"",D52+1,""))</f>
        <v>3</v>
      </c>
      <c r="F52" s="262">
        <f>IF(E47=31,1,IF(E52&lt;&gt;"",E52+1,""))</f>
        <v>4</v>
      </c>
      <c r="G52" s="263">
        <f>IF(F47=31,1,IF(F52&lt;&gt;"",F52+1,""))</f>
        <v>5</v>
      </c>
      <c r="H52" s="29"/>
      <c r="I52" s="264" t="str">
        <f>IF(O47=30,1,"")</f>
        <v/>
      </c>
      <c r="J52" s="262" t="str">
        <f>IF(I48=30,1,IF(I52&lt;&gt;"",I52+1,""))</f>
        <v/>
      </c>
      <c r="K52" s="262" t="str">
        <f>IF(J47=30,1,IF(J52&lt;&gt;"",J52+1,""))</f>
        <v/>
      </c>
      <c r="L52" s="262">
        <f>IF(K47=30,1,IF(K52&lt;&gt;"",K52+1,""))</f>
        <v>1</v>
      </c>
      <c r="M52" s="262">
        <f>IF(L47=30,1,IF(L52&lt;&gt;"",L52+1,""))</f>
        <v>2</v>
      </c>
      <c r="N52" s="262">
        <f>IF(M47=30,1,IF(M52&lt;&gt;"",M52+1,""))</f>
        <v>3</v>
      </c>
      <c r="O52" s="263">
        <f>IF(N47=30,1,IF(N52&lt;&gt;"",N52+1,""))</f>
        <v>4</v>
      </c>
    </row>
    <row r="53" spans="1:19" ht="36" customHeight="1">
      <c r="A53" s="264">
        <f>IF(A52&lt;&gt;"",A52+7,G52+1)</f>
        <v>6</v>
      </c>
      <c r="B53" s="262">
        <f>IF(A53&lt;&gt;"",A53+1,"")</f>
        <v>7</v>
      </c>
      <c r="C53" s="262">
        <f>IF(B53&lt;&gt;"",B53+1,"")</f>
        <v>8</v>
      </c>
      <c r="D53" s="262">
        <f>IF(C53&lt;&gt;"",C53+1,"")</f>
        <v>9</v>
      </c>
      <c r="E53" s="262">
        <f>IF(D53&lt;&gt;"",D53+1,"")</f>
        <v>10</v>
      </c>
      <c r="F53" s="262">
        <f>IF(F52&lt;&gt;"",F52+7,E53+1)</f>
        <v>11</v>
      </c>
      <c r="G53" s="263">
        <f>IF(G52&lt;&gt;"",G52+7,"")</f>
        <v>12</v>
      </c>
      <c r="H53" s="29"/>
      <c r="I53" s="264">
        <f>IF(I52&lt;&gt;"",I52+7,O52+1)</f>
        <v>5</v>
      </c>
      <c r="J53" s="262">
        <f>IF(I53&lt;&gt;"",I53+1,"")</f>
        <v>6</v>
      </c>
      <c r="K53" s="262">
        <f>IF(J53&lt;&gt;"",J53+1,"")</f>
        <v>7</v>
      </c>
      <c r="L53" s="262">
        <f>IF(K53&lt;&gt;"",K53+1,"")</f>
        <v>8</v>
      </c>
      <c r="M53" s="262">
        <f>IF(L53&lt;&gt;"",L53+1,"")</f>
        <v>9</v>
      </c>
      <c r="N53" s="262">
        <f>IF(N52&lt;&gt;"",N52+7,M53+1)</f>
        <v>10</v>
      </c>
      <c r="O53" s="263">
        <f>IF(O52&lt;&gt;"",O52+7,"")</f>
        <v>11</v>
      </c>
    </row>
    <row r="54" spans="1:19" ht="36" customHeight="1">
      <c r="A54" s="264">
        <f>IF(A53&lt;&gt;"",A53+7,G53+1)</f>
        <v>13</v>
      </c>
      <c r="B54" s="262">
        <f t="shared" ref="B54:F55" si="21">IF(B53&lt;&gt;"",B53+7,"")</f>
        <v>14</v>
      </c>
      <c r="C54" s="265">
        <f t="shared" si="21"/>
        <v>15</v>
      </c>
      <c r="D54" s="262">
        <f t="shared" si="21"/>
        <v>16</v>
      </c>
      <c r="E54" s="262">
        <f t="shared" si="21"/>
        <v>17</v>
      </c>
      <c r="F54" s="262">
        <f t="shared" si="21"/>
        <v>18</v>
      </c>
      <c r="G54" s="263">
        <f>IF(G53&lt;&gt;"",G53+7,"")</f>
        <v>19</v>
      </c>
      <c r="H54" s="29"/>
      <c r="I54" s="264">
        <f>IF(I53&lt;&gt;"",I53+7,O53+1)</f>
        <v>12</v>
      </c>
      <c r="J54" s="262">
        <f t="shared" ref="I54:N55" si="22">IF(J53&lt;&gt;"",J53+7,"")</f>
        <v>13</v>
      </c>
      <c r="K54" s="265">
        <f t="shared" si="22"/>
        <v>14</v>
      </c>
      <c r="L54" s="262">
        <f t="shared" si="22"/>
        <v>15</v>
      </c>
      <c r="M54" s="262">
        <f t="shared" si="22"/>
        <v>16</v>
      </c>
      <c r="N54" s="262">
        <f t="shared" si="22"/>
        <v>17</v>
      </c>
      <c r="O54" s="263">
        <f>IF(O53&lt;&gt;"",O53+7,"")</f>
        <v>18</v>
      </c>
    </row>
    <row r="55" spans="1:19" ht="36" customHeight="1">
      <c r="A55" s="264">
        <f>IF(A54&lt;&gt;"",A54+7,G54+1)</f>
        <v>20</v>
      </c>
      <c r="B55" s="262">
        <f t="shared" si="21"/>
        <v>21</v>
      </c>
      <c r="C55" s="262">
        <f t="shared" si="21"/>
        <v>22</v>
      </c>
      <c r="D55" s="262">
        <f t="shared" si="21"/>
        <v>23</v>
      </c>
      <c r="E55" s="262">
        <f t="shared" si="21"/>
        <v>24</v>
      </c>
      <c r="F55" s="262">
        <f t="shared" si="21"/>
        <v>25</v>
      </c>
      <c r="G55" s="263">
        <f>IF(G54&lt;&gt;"",G54+7,"")</f>
        <v>26</v>
      </c>
      <c r="H55" s="29"/>
      <c r="I55" s="264">
        <f t="shared" si="22"/>
        <v>19</v>
      </c>
      <c r="J55" s="262">
        <f>IF(J54&lt;&gt;"",J54+7,"")</f>
        <v>20</v>
      </c>
      <c r="K55" s="262">
        <f t="shared" si="22"/>
        <v>21</v>
      </c>
      <c r="L55" s="262">
        <f t="shared" si="22"/>
        <v>22</v>
      </c>
      <c r="M55" s="262">
        <f t="shared" si="22"/>
        <v>23</v>
      </c>
      <c r="N55" s="262">
        <f t="shared" si="22"/>
        <v>24</v>
      </c>
      <c r="O55" s="438">
        <f>IF(O54&lt;&gt;"",O54+7,"")</f>
        <v>25</v>
      </c>
    </row>
    <row r="56" spans="1:19" ht="36" customHeight="1">
      <c r="A56" s="264">
        <f>IF(A55&lt;&gt;"",IF(A55+7&gt;30,"",A55+7),"")</f>
        <v>27</v>
      </c>
      <c r="B56" s="262">
        <f t="shared" ref="B56:G56" si="23">IF(A56&lt;&gt;"",IF(A56&gt;=30,"",A56+1),"")</f>
        <v>28</v>
      </c>
      <c r="C56" s="262">
        <f t="shared" si="23"/>
        <v>29</v>
      </c>
      <c r="D56" s="262">
        <f t="shared" si="23"/>
        <v>30</v>
      </c>
      <c r="E56" s="262" t="str">
        <f t="shared" si="23"/>
        <v/>
      </c>
      <c r="F56" s="262" t="str">
        <f t="shared" si="23"/>
        <v/>
      </c>
      <c r="G56" s="263" t="str">
        <f t="shared" si="23"/>
        <v/>
      </c>
      <c r="H56" s="29"/>
      <c r="I56" s="264">
        <f>IF(I55&lt;&gt;"",I55+7,"")</f>
        <v>26</v>
      </c>
      <c r="J56" s="262">
        <f t="shared" ref="J56:O57" si="24">IF(I56&lt;&gt;"",IF(I56&gt;=31,"",I56+1),"")</f>
        <v>27</v>
      </c>
      <c r="K56" s="262">
        <f t="shared" si="24"/>
        <v>28</v>
      </c>
      <c r="L56" s="262">
        <f t="shared" si="24"/>
        <v>29</v>
      </c>
      <c r="M56" s="262">
        <f t="shared" si="24"/>
        <v>30</v>
      </c>
      <c r="N56" s="262">
        <f t="shared" si="24"/>
        <v>31</v>
      </c>
      <c r="O56" s="263" t="str">
        <f t="shared" si="24"/>
        <v/>
      </c>
    </row>
    <row r="57" spans="1:19" ht="36" customHeight="1">
      <c r="A57" s="264" t="str">
        <f>IF(A56&lt;&gt;"",IF(A56+7&gt;30,"",A56+7),"")</f>
        <v/>
      </c>
      <c r="B57" s="262" t="str">
        <f>IF(A57&lt;&gt;"",IF(A57&gt;=30,"",A57+1),"")</f>
        <v/>
      </c>
      <c r="C57" s="262" t="str">
        <f>IF(B57&lt;&gt;"",IF(B57&gt;=30,"",B57+1),"")</f>
        <v/>
      </c>
      <c r="D57" s="262" t="str">
        <f>IF(C57&lt;&gt;"",IF(C57&gt;=31,"",C57+1),"")</f>
        <v/>
      </c>
      <c r="E57" s="262" t="str">
        <f>IF(D57&lt;&gt;"",IF(D57&gt;=31,"",D57+1),"")</f>
        <v/>
      </c>
      <c r="F57" s="262" t="str">
        <f>IF(E57&lt;&gt;"",IF(E57&gt;=31,"",E57+1),"")</f>
        <v/>
      </c>
      <c r="G57" s="263" t="str">
        <f>IF(F57&lt;&gt;"",IF(F57&gt;=31,"",F57+1),"")</f>
        <v/>
      </c>
      <c r="H57" s="29"/>
      <c r="I57" s="264" t="str">
        <f>IF(I56&lt;&gt;"",IF(I56+7&gt;31,"",I56+7),"")</f>
        <v/>
      </c>
      <c r="J57" s="262" t="str">
        <f t="shared" si="24"/>
        <v/>
      </c>
      <c r="K57" s="262" t="str">
        <f t="shared" si="24"/>
        <v/>
      </c>
      <c r="L57" s="262" t="str">
        <f t="shared" si="24"/>
        <v/>
      </c>
      <c r="M57" s="262" t="str">
        <f t="shared" si="24"/>
        <v/>
      </c>
      <c r="N57" s="262" t="str">
        <f t="shared" si="24"/>
        <v/>
      </c>
      <c r="O57" s="263" t="str">
        <f t="shared" si="24"/>
        <v/>
      </c>
    </row>
    <row r="58" spans="1:19" ht="36" customHeight="1">
      <c r="A58" s="8"/>
      <c r="B58" s="9"/>
      <c r="F58" s="9"/>
      <c r="G58" s="10"/>
      <c r="H58" s="9"/>
      <c r="I58" s="8"/>
      <c r="J58" s="9"/>
      <c r="K58" s="491"/>
      <c r="L58" s="491"/>
    </row>
    <row r="59" spans="1:19" ht="24.75" customHeight="1">
      <c r="A59" s="199"/>
      <c r="B59" s="199"/>
      <c r="C59" s="496" t="s">
        <v>121</v>
      </c>
      <c r="D59" s="496"/>
      <c r="E59" s="496"/>
      <c r="F59" s="496"/>
      <c r="G59" s="496"/>
      <c r="H59" s="90"/>
      <c r="L59" s="498" t="s">
        <v>62</v>
      </c>
      <c r="M59" s="498"/>
      <c r="N59" s="498"/>
      <c r="O59" s="498"/>
      <c r="S59" s="100" t="str">
        <f>CONCATENATE(S60,S61,S62)</f>
        <v>C</v>
      </c>
    </row>
    <row r="60" spans="1:19" ht="24.75" customHeight="1">
      <c r="A60" s="200"/>
      <c r="B60" s="200"/>
      <c r="C60" s="496" t="s">
        <v>57</v>
      </c>
      <c r="D60" s="496"/>
      <c r="E60" s="496"/>
      <c r="F60" s="496"/>
      <c r="G60" s="496"/>
      <c r="H60" s="89"/>
      <c r="L60" s="497" t="s">
        <v>58</v>
      </c>
      <c r="M60" s="497"/>
      <c r="N60" s="101" t="s">
        <v>60</v>
      </c>
      <c r="O60" s="92"/>
      <c r="R60" s="93" t="s">
        <v>59</v>
      </c>
      <c r="S60" s="100" t="str">
        <f>IF($N$60="左　　","L","")</f>
        <v/>
      </c>
    </row>
    <row r="61" spans="1:19" ht="28.5" customHeight="1">
      <c r="G61" s="11"/>
      <c r="O61" s="11"/>
      <c r="R61" s="93" t="s">
        <v>60</v>
      </c>
      <c r="S61" s="100" t="str">
        <f>IF($N$60="中　央","C","")</f>
        <v>C</v>
      </c>
    </row>
    <row r="62" spans="1:19" ht="24.75" customHeight="1">
      <c r="R62" s="93" t="s">
        <v>61</v>
      </c>
      <c r="S62" s="100" t="str">
        <f>IF($N$60="　　右","R","")</f>
        <v/>
      </c>
    </row>
  </sheetData>
  <mergeCells count="25">
    <mergeCell ref="C60:G60"/>
    <mergeCell ref="L60:M60"/>
    <mergeCell ref="D23:E23"/>
    <mergeCell ref="C59:G59"/>
    <mergeCell ref="D50:E50"/>
    <mergeCell ref="D32:E32"/>
    <mergeCell ref="L59:O59"/>
    <mergeCell ref="L50:M50"/>
    <mergeCell ref="D41:E41"/>
    <mergeCell ref="L41:M41"/>
    <mergeCell ref="F3:H3"/>
    <mergeCell ref="L23:N23"/>
    <mergeCell ref="D5:E5"/>
    <mergeCell ref="D14:E14"/>
    <mergeCell ref="I32:J32"/>
    <mergeCell ref="L2:O2"/>
    <mergeCell ref="K58:L58"/>
    <mergeCell ref="I50:J50"/>
    <mergeCell ref="L5:M5"/>
    <mergeCell ref="L14:M14"/>
    <mergeCell ref="I3:K3"/>
    <mergeCell ref="L32:M32"/>
    <mergeCell ref="I14:J14"/>
    <mergeCell ref="I5:J5"/>
    <mergeCell ref="I41:J41"/>
  </mergeCells>
  <phoneticPr fontId="2"/>
  <conditionalFormatting sqref="A8:A11 C8:G8">
    <cfRule type="cellIs" dxfId="2158" priority="44" stopIfTrue="1" operator="between">
      <formula>1</formula>
      <formula>3</formula>
    </cfRule>
  </conditionalFormatting>
  <conditionalFormatting sqref="A17:A19 B17:C17 D18:G18">
    <cfRule type="cellIs" dxfId="2157" priority="45" stopIfTrue="1" operator="between">
      <formula>11</formula>
      <formula>11</formula>
    </cfRule>
  </conditionalFormatting>
  <conditionalFormatting sqref="A38:A39 C38:G39 B39">
    <cfRule type="cellIs" dxfId="2156" priority="46" stopIfTrue="1" operator="between">
      <formula>29</formula>
      <formula>29</formula>
    </cfRule>
  </conditionalFormatting>
  <conditionalFormatting sqref="B44:D44">
    <cfRule type="cellIs" dxfId="2155" priority="47" stopIfTrue="1" operator="between">
      <formula>3</formula>
      <formula>6</formula>
    </cfRule>
  </conditionalFormatting>
  <conditionalFormatting sqref="I10:O10">
    <cfRule type="cellIs" dxfId="2154" priority="48" operator="between">
      <formula>22</formula>
      <formula>23</formula>
    </cfRule>
  </conditionalFormatting>
  <conditionalFormatting sqref="J46 I29 I55:I56 I46:I47 K46:O47 K56:O56 K29:L29 N29:O29">
    <cfRule type="cellIs" dxfId="2153" priority="49" stopIfTrue="1" operator="between">
      <formula>23</formula>
      <formula>23</formula>
    </cfRule>
  </conditionalFormatting>
  <conditionalFormatting sqref="I43:I45 K43:O44 J43 C43">
    <cfRule type="cellIs" dxfId="2152" priority="50" stopIfTrue="1" operator="between">
      <formula>3</formula>
      <formula>3</formula>
    </cfRule>
  </conditionalFormatting>
  <conditionalFormatting sqref="B9 J36">
    <cfRule type="cellIs" dxfId="2151" priority="52" stopIfTrue="1" operator="between">
      <formula>9</formula>
      <formula>14</formula>
    </cfRule>
  </conditionalFormatting>
  <conditionalFormatting sqref="B38">
    <cfRule type="cellIs" dxfId="2150" priority="53" stopIfTrue="1" operator="between">
      <formula>29</formula>
      <formula>30</formula>
    </cfRule>
  </conditionalFormatting>
  <conditionalFormatting sqref="J44 D43">
    <cfRule type="cellIs" dxfId="2149" priority="55" stopIfTrue="1" operator="between">
      <formula>3</formula>
      <formula>4</formula>
    </cfRule>
  </conditionalFormatting>
  <conditionalFormatting sqref="J35 B8">
    <cfRule type="cellIs" dxfId="2148" priority="56" stopIfTrue="1" operator="between">
      <formula>8</formula>
      <formula>9</formula>
    </cfRule>
  </conditionalFormatting>
  <conditionalFormatting sqref="A7 C7:G7">
    <cfRule type="cellIs" dxfId="2147" priority="57" stopIfTrue="1" operator="between">
      <formula>1</formula>
      <formula>1</formula>
    </cfRule>
  </conditionalFormatting>
  <conditionalFormatting sqref="B7">
    <cfRule type="cellIs" dxfId="2146" priority="58" stopIfTrue="1" operator="between">
      <formula>1</formula>
      <formula>1</formula>
    </cfRule>
    <cfRule type="cellIs" dxfId="2145" priority="59" stopIfTrue="1" operator="between">
      <formula>2</formula>
      <formula>2</formula>
    </cfRule>
  </conditionalFormatting>
  <conditionalFormatting sqref="D17:G17 C18">
    <cfRule type="cellIs" dxfId="2144" priority="60" stopIfTrue="1" operator="equal">
      <formula>11</formula>
    </cfRule>
  </conditionalFormatting>
  <conditionalFormatting sqref="B18">
    <cfRule type="cellIs" dxfId="2143" priority="61" stopIfTrue="1" operator="equal">
      <formula>11</formula>
    </cfRule>
    <cfRule type="cellIs" dxfId="2142" priority="62" stopIfTrue="1" operator="equal">
      <formula>12</formula>
    </cfRule>
  </conditionalFormatting>
  <conditionalFormatting sqref="J47">
    <cfRule type="cellIs" dxfId="2141" priority="65" stopIfTrue="1" operator="between">
      <formula>24</formula>
      <formula>24</formula>
    </cfRule>
  </conditionalFormatting>
  <conditionalFormatting sqref="C28:F28">
    <cfRule type="expression" dxfId="2140" priority="67" stopIfTrue="1">
      <formula>$B$23=C28</formula>
    </cfRule>
  </conditionalFormatting>
  <conditionalFormatting sqref="B28">
    <cfRule type="expression" dxfId="2139" priority="51" stopIfTrue="1">
      <formula>$B$23=B28</formula>
    </cfRule>
    <cfRule type="expression" dxfId="2138" priority="71" stopIfTrue="1">
      <formula>$B$23+1=B28</formula>
    </cfRule>
  </conditionalFormatting>
  <conditionalFormatting sqref="F27">
    <cfRule type="expression" dxfId="2137" priority="73" stopIfTrue="1">
      <formula>$B$23=$F$27</formula>
    </cfRule>
  </conditionalFormatting>
  <conditionalFormatting sqref="G27">
    <cfRule type="expression" dxfId="2136" priority="75" stopIfTrue="1">
      <formula>$B$23=$G$27</formula>
    </cfRule>
  </conditionalFormatting>
  <conditionalFormatting sqref="I28">
    <cfRule type="expression" dxfId="2135" priority="76" stopIfTrue="1">
      <formula>$I$28+$I$23=23</formula>
    </cfRule>
  </conditionalFormatting>
  <conditionalFormatting sqref="K28">
    <cfRule type="expression" dxfId="2134" priority="18" stopIfTrue="1">
      <formula>$J$23=K28</formula>
    </cfRule>
    <cfRule type="expression" dxfId="2133" priority="77" stopIfTrue="1">
      <formula>K28=22</formula>
    </cfRule>
  </conditionalFormatting>
  <conditionalFormatting sqref="J29">
    <cfRule type="expression" dxfId="2132" priority="40" stopIfTrue="1">
      <formula>$J$23=J29</formula>
    </cfRule>
    <cfRule type="expression" dxfId="2131" priority="82" stopIfTrue="1">
      <formula>$J$23+1=J29</formula>
    </cfRule>
  </conditionalFormatting>
  <conditionalFormatting sqref="J28">
    <cfRule type="cellIs" dxfId="2130" priority="21" stopIfTrue="1" operator="between">
      <formula>17</formula>
      <formula>21</formula>
    </cfRule>
    <cfRule type="expression" dxfId="2129" priority="36" stopIfTrue="1">
      <formula>$J$23=J28</formula>
    </cfRule>
    <cfRule type="expression" dxfId="2128" priority="84" stopIfTrue="1">
      <formula>$J$23+1=J$28</formula>
    </cfRule>
  </conditionalFormatting>
  <conditionalFormatting sqref="L28:N28">
    <cfRule type="expression" dxfId="2127" priority="32" stopIfTrue="1">
      <formula>$J$23=L28</formula>
    </cfRule>
  </conditionalFormatting>
  <conditionalFormatting sqref="O28">
    <cfRule type="expression" dxfId="2126" priority="28" stopIfTrue="1">
      <formula>$J$23=O28</formula>
    </cfRule>
  </conditionalFormatting>
  <conditionalFormatting sqref="E43:F43">
    <cfRule type="cellIs" dxfId="2125" priority="25" stopIfTrue="1" operator="between">
      <formula>3</formula>
      <formula>5</formula>
    </cfRule>
  </conditionalFormatting>
  <conditionalFormatting sqref="G43">
    <cfRule type="cellIs" dxfId="2124" priority="23" stopIfTrue="1" operator="between">
      <formula>3</formula>
      <formula>5</formula>
    </cfRule>
  </conditionalFormatting>
  <conditionalFormatting sqref="J55:O55">
    <cfRule type="expression" dxfId="2123" priority="20" stopIfTrue="1">
      <formula>AND($F$3&gt;2019,J55=23)</formula>
    </cfRule>
  </conditionalFormatting>
  <conditionalFormatting sqref="J56">
    <cfRule type="expression" dxfId="2122" priority="19" stopIfTrue="1">
      <formula>AND($F$3&gt;2019,I56=23)</formula>
    </cfRule>
  </conditionalFormatting>
  <conditionalFormatting sqref="C38 D43 E43">
    <cfRule type="expression" dxfId="2121" priority="11">
      <formula>$F$3=2019</formula>
    </cfRule>
  </conditionalFormatting>
  <conditionalFormatting sqref="B19:G19">
    <cfRule type="cellIs" dxfId="2120" priority="10" operator="equal">
      <formula>23</formula>
    </cfRule>
  </conditionalFormatting>
  <conditionalFormatting sqref="B20">
    <cfRule type="expression" dxfId="2119" priority="9">
      <formula>$A$20=23</formula>
    </cfRule>
  </conditionalFormatting>
  <conditionalFormatting sqref="I17:O17">
    <cfRule type="cellIs" dxfId="2118" priority="7" operator="equal">
      <formula>8</formula>
    </cfRule>
  </conditionalFormatting>
  <conditionalFormatting sqref="J17">
    <cfRule type="expression" dxfId="2117" priority="6">
      <formula>$I$17=8</formula>
    </cfRule>
  </conditionalFormatting>
  <conditionalFormatting sqref="J10:K11">
    <cfRule type="cellIs" dxfId="2116" priority="1" operator="between">
      <formula>23</formula>
      <formula>24</formula>
    </cfRule>
  </conditionalFormatting>
  <dataValidations xWindow="251" yWindow="116" count="6">
    <dataValidation type="textLength" imeMode="fullAlpha" allowBlank="1" showInputMessage="1" showErrorMessage="1" sqref="H1">
      <formula1>4</formula1>
      <formula2>5</formula2>
    </dataValidation>
    <dataValidation type="textLength" imeMode="fullAlpha" operator="equal" allowBlank="1" showInputMessage="1" showErrorMessage="1" sqref="E4:H4">
      <formula1>4</formula1>
    </dataValidation>
    <dataValidation imeMode="fullAlpha" allowBlank="1" showInputMessage="1" showErrorMessage="1" sqref="K41 C14 K32 C41 C23 C32 C50 K5 K14 K23 K50"/>
    <dataValidation imeMode="halfAlpha" allowBlank="1" showInputMessage="1" showErrorMessage="1" sqref="D5:E5 I42:O42 A42:G42 I33:O33 A33:G33 I24:O24 A24:G24 I15:O15 A15:G15 L5:M5 D14:E14 I6:O6 A6:G6 L23 L41:M41 L32:M32 L50:M50 D50:E50 D41:E41 D32:E32 D23:E23 L14:M14 I51:O51 A51:G51"/>
    <dataValidation type="whole" imeMode="off" allowBlank="1" showInputMessage="1" showErrorMessage="1" sqref="F3:H3">
      <formula1>1980</formula1>
      <formula2>2099</formula2>
    </dataValidation>
    <dataValidation type="list" allowBlank="1" showInputMessage="1" showErrorMessage="1" sqref="N60">
      <formula1>$R$60:$R$62</formula1>
    </dataValidation>
  </dataValidations>
  <hyperlinks>
    <hyperlink ref="C60" r:id="rId1"/>
    <hyperlink ref="C59" r:id="rId2"/>
  </hyperlinks>
  <pageMargins left="0.51181102362204722" right="0.19685039370078741" top="0.51181102362204722" bottom="0.23622047244094491" header="0.19685039370078741" footer="0.19685039370078741"/>
  <pageSetup paperSize="8" scale="55" orientation="portrait" horizontalDpi="4294967293" verticalDpi="300" r:id="rId3"/>
  <headerFooter alignWithMargins="0"/>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CONCATENATE(年表!$K5)</f>
        <v>7</v>
      </c>
      <c r="D1" s="27" t="s">
        <v>1</v>
      </c>
      <c r="I1" s="528" t="str">
        <f>CONCATENATE(年表!$F3)</f>
        <v>2021</v>
      </c>
      <c r="J1" s="528"/>
      <c r="K1" s="528"/>
      <c r="L1" s="530" t="s">
        <v>0</v>
      </c>
      <c r="Q1" s="229" t="str">
        <f>CONCATENATE(年表!$K23)</f>
        <v>9</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CONCATENATE(年表!$I7)</f>
        <v/>
      </c>
      <c r="B3" s="278" t="str">
        <f>CONCATENATE(年表!$J7)</f>
        <v/>
      </c>
      <c r="C3" s="278" t="str">
        <f>CONCATENATE(年表!$K7)</f>
        <v/>
      </c>
      <c r="D3" s="278" t="str">
        <f>CONCATENATE(年表!$L7)</f>
        <v/>
      </c>
      <c r="E3" s="278" t="str">
        <f>CONCATENATE(年表!$M7)</f>
        <v>1</v>
      </c>
      <c r="F3" s="278" t="str">
        <f>CONCATENATE(年表!$N7)</f>
        <v>2</v>
      </c>
      <c r="G3" s="279" t="str">
        <f>CONCATENATE(年表!$O7)</f>
        <v>3</v>
      </c>
      <c r="I3" s="531" t="str">
        <f>CONCATENATE(年表!$K14)</f>
        <v>8</v>
      </c>
      <c r="J3" s="531"/>
      <c r="K3" s="531"/>
      <c r="L3" s="532" t="s">
        <v>1</v>
      </c>
      <c r="M3" s="532"/>
      <c r="O3" s="280" t="str">
        <f>CONCATENATE(年表!$I25)</f>
        <v/>
      </c>
      <c r="P3" s="278" t="str">
        <f>CONCATENATE(年表!$J25)</f>
        <v/>
      </c>
      <c r="Q3" s="278" t="str">
        <f>CONCATENATE(年表!$K25)</f>
        <v/>
      </c>
      <c r="R3" s="278" t="str">
        <f>CONCATENATE(年表!$L25)</f>
        <v>1</v>
      </c>
      <c r="S3" s="278" t="str">
        <f>CONCATENATE(年表!$M25)</f>
        <v>2</v>
      </c>
      <c r="T3" s="278" t="str">
        <f>CONCATENATE(年表!$N25)</f>
        <v>3</v>
      </c>
      <c r="U3" s="279" t="str">
        <f>CONCATENATE(年表!$O25)</f>
        <v>4</v>
      </c>
    </row>
    <row r="4" spans="1:21" s="1" customFormat="1" ht="24" customHeight="1">
      <c r="A4" s="280" t="str">
        <f>CONCATENATE(年表!$I8)</f>
        <v>4</v>
      </c>
      <c r="B4" s="278" t="str">
        <f>CONCATENATE(年表!$J8)</f>
        <v>5</v>
      </c>
      <c r="C4" s="278" t="str">
        <f>CONCATENATE(年表!$K8)</f>
        <v>6</v>
      </c>
      <c r="D4" s="278" t="str">
        <f>CONCATENATE(年表!$L8)</f>
        <v>7</v>
      </c>
      <c r="E4" s="278" t="str">
        <f>CONCATENATE(年表!$M8)</f>
        <v>8</v>
      </c>
      <c r="F4" s="278" t="str">
        <f>CONCATENATE(年表!$N8)</f>
        <v>9</v>
      </c>
      <c r="G4" s="279" t="str">
        <f>CONCATENATE(年表!$O8)</f>
        <v>10</v>
      </c>
      <c r="I4" s="531"/>
      <c r="J4" s="531"/>
      <c r="K4" s="531"/>
      <c r="L4" s="532"/>
      <c r="M4" s="532"/>
      <c r="O4" s="280" t="str">
        <f>CONCATENATE(年表!$I26)</f>
        <v>5</v>
      </c>
      <c r="P4" s="278" t="str">
        <f>CONCATENATE(年表!$J26)</f>
        <v>6</v>
      </c>
      <c r="Q4" s="278" t="str">
        <f>CONCATENATE(年表!$K26)</f>
        <v>7</v>
      </c>
      <c r="R4" s="278" t="str">
        <f>CONCATENATE(年表!$L26)</f>
        <v>8</v>
      </c>
      <c r="S4" s="278" t="str">
        <f>CONCATENATE(年表!$M26)</f>
        <v>9</v>
      </c>
      <c r="T4" s="278" t="str">
        <f>CONCATENATE(年表!$N26)</f>
        <v>10</v>
      </c>
      <c r="U4" s="279" t="str">
        <f>CONCATENATE(年表!$O26)</f>
        <v>11</v>
      </c>
    </row>
    <row r="5" spans="1:21" s="1" customFormat="1" ht="24" customHeight="1">
      <c r="A5" s="280" t="str">
        <f>CONCATENATE(年表!$I9)</f>
        <v>11</v>
      </c>
      <c r="B5" s="278" t="str">
        <f>CONCATENATE(年表!$J9)</f>
        <v>12</v>
      </c>
      <c r="C5" s="278" t="str">
        <f>CONCATENATE(年表!$K9)</f>
        <v>13</v>
      </c>
      <c r="D5" s="278" t="str">
        <f>CONCATENATE(年表!$L9)</f>
        <v>14</v>
      </c>
      <c r="E5" s="278" t="str">
        <f>CONCATENATE(年表!$M9)</f>
        <v>15</v>
      </c>
      <c r="F5" s="278" t="str">
        <f>CONCATENATE(年表!$N9)</f>
        <v>16</v>
      </c>
      <c r="G5" s="279" t="str">
        <f>CONCATENATE(年表!$O9)</f>
        <v>17</v>
      </c>
      <c r="I5" s="531"/>
      <c r="J5" s="531"/>
      <c r="K5" s="531"/>
      <c r="L5" s="532"/>
      <c r="M5" s="532"/>
      <c r="O5" s="280" t="str">
        <f>CONCATENATE(年表!$I27)</f>
        <v>12</v>
      </c>
      <c r="P5" s="278" t="str">
        <f>CONCATENATE(年表!$J27)</f>
        <v>13</v>
      </c>
      <c r="Q5" s="278" t="str">
        <f>CONCATENATE(年表!$K27)</f>
        <v>14</v>
      </c>
      <c r="R5" s="278" t="str">
        <f>CONCATENATE(年表!$L27)</f>
        <v>15</v>
      </c>
      <c r="S5" s="278" t="str">
        <f>CONCATENATE(年表!$M27)</f>
        <v>16</v>
      </c>
      <c r="T5" s="278" t="str">
        <f>CONCATENATE(年表!$N27)</f>
        <v>17</v>
      </c>
      <c r="U5" s="279" t="str">
        <f>CONCATENATE(年表!$O27)</f>
        <v>18</v>
      </c>
    </row>
    <row r="6" spans="1:21" s="1" customFormat="1" ht="24" customHeight="1">
      <c r="A6" s="280" t="str">
        <f>CONCATENATE(年表!$I10)</f>
        <v>18</v>
      </c>
      <c r="B6" s="278" t="str">
        <f>CONCATENATE(年表!$J10)</f>
        <v>19</v>
      </c>
      <c r="C6" s="278" t="str">
        <f>CONCATENATE(年表!$K10)</f>
        <v>20</v>
      </c>
      <c r="D6" s="278" t="str">
        <f>CONCATENATE(年表!$L10)</f>
        <v>21</v>
      </c>
      <c r="E6" s="278" t="str">
        <f>CONCATENATE(年表!$M10)</f>
        <v>22</v>
      </c>
      <c r="F6" s="278" t="str">
        <f>CONCATENATE(年表!$N10)</f>
        <v>23</v>
      </c>
      <c r="G6" s="279" t="str">
        <f>CONCATENATE(年表!$O10)</f>
        <v>24</v>
      </c>
      <c r="I6" s="531"/>
      <c r="J6" s="531"/>
      <c r="K6" s="531"/>
      <c r="L6" s="532"/>
      <c r="M6" s="532"/>
      <c r="O6" s="280" t="str">
        <f>CONCATENATE(年表!$I28)</f>
        <v>19</v>
      </c>
      <c r="P6" s="278" t="str">
        <f>CONCATENATE(年表!$J28)</f>
        <v>20</v>
      </c>
      <c r="Q6" s="278" t="str">
        <f>CONCATENATE(年表!$K28)</f>
        <v>21</v>
      </c>
      <c r="R6" s="278" t="str">
        <f>CONCATENATE(年表!$L28)</f>
        <v>22</v>
      </c>
      <c r="S6" s="278" t="str">
        <f>CONCATENATE(年表!$M28)</f>
        <v>23</v>
      </c>
      <c r="T6" s="278" t="str">
        <f>CONCATENATE(年表!$N28)</f>
        <v>24</v>
      </c>
      <c r="U6" s="430" t="str">
        <f>CONCATENATE(年表!$O28)</f>
        <v>25</v>
      </c>
    </row>
    <row r="7" spans="1:21" s="1" customFormat="1" ht="24" customHeight="1">
      <c r="A7" s="280" t="str">
        <f>CONCATENATE(年表!$I11)</f>
        <v>25</v>
      </c>
      <c r="B7" s="278" t="str">
        <f>CONCATENATE(年表!$J11)</f>
        <v>26</v>
      </c>
      <c r="C7" s="278" t="str">
        <f>CONCATENATE(年表!$K11)</f>
        <v>27</v>
      </c>
      <c r="D7" s="278" t="str">
        <f>CONCATENATE(年表!$L11)</f>
        <v>28</v>
      </c>
      <c r="E7" s="278" t="str">
        <f>CONCATENATE(年表!$M11)</f>
        <v>29</v>
      </c>
      <c r="F7" s="278" t="str">
        <f>CONCATENATE(年表!$N11)</f>
        <v>30</v>
      </c>
      <c r="G7" s="279" t="str">
        <f>CONCATENATE(年表!$O11)</f>
        <v>31</v>
      </c>
      <c r="H7" s="428">
        <f>INT(23.2488+0.242194*(年表!$F$3-1980)-INT((年表!$F$3-1980)/4))</f>
        <v>23</v>
      </c>
      <c r="I7" s="531"/>
      <c r="J7" s="531"/>
      <c r="K7" s="531"/>
      <c r="L7" s="532"/>
      <c r="M7" s="532"/>
      <c r="O7" s="280" t="str">
        <f>CONCATENATE(年表!$I29)</f>
        <v>26</v>
      </c>
      <c r="P7" s="278" t="str">
        <f>CONCATENATE(年表!$J29)</f>
        <v>27</v>
      </c>
      <c r="Q7" s="278" t="str">
        <f>CONCATENATE(年表!$K29)</f>
        <v>28</v>
      </c>
      <c r="R7" s="278" t="str">
        <f>CONCATENATE(年表!$L29)</f>
        <v>29</v>
      </c>
      <c r="S7" s="278" t="str">
        <f>CONCATENATE(年表!$M29)</f>
        <v>30</v>
      </c>
      <c r="T7" s="278" t="str">
        <f>CONCATENATE(年表!$N29)</f>
        <v/>
      </c>
      <c r="U7" s="279" t="str">
        <f>CONCATENATE(年表!$O29)</f>
        <v/>
      </c>
    </row>
    <row r="8" spans="1:21" s="1" customFormat="1" ht="24" customHeight="1">
      <c r="A8" s="280" t="str">
        <f>CONCATENATE(年表!$I12)</f>
        <v/>
      </c>
      <c r="B8" s="278" t="str">
        <f>CONCATENATE(年表!$J12)</f>
        <v/>
      </c>
      <c r="C8" s="278" t="str">
        <f>CONCATENATE(年表!$K12)</f>
        <v/>
      </c>
      <c r="D8" s="278" t="str">
        <f>CONCATENATE(年表!$L12)</f>
        <v/>
      </c>
      <c r="E8" s="278" t="str">
        <f>CONCATENATE(年表!$M12)</f>
        <v/>
      </c>
      <c r="F8" s="278" t="str">
        <f>CONCATENATE(年表!$N12)</f>
        <v/>
      </c>
      <c r="G8" s="279" t="str">
        <f>CONCATENATE(年表!$O12)</f>
        <v/>
      </c>
      <c r="H8" s="104">
        <f>1-SIGN(MOD($I$1,4))</f>
        <v>0</v>
      </c>
      <c r="I8" s="531"/>
      <c r="J8" s="531"/>
      <c r="K8" s="531"/>
      <c r="L8" s="532"/>
      <c r="M8" s="532"/>
      <c r="O8" s="280" t="str">
        <f>CONCATENATE(年表!$I30)</f>
        <v/>
      </c>
      <c r="P8" s="278" t="str">
        <f>CONCATENATE(年表!$J30)</f>
        <v/>
      </c>
      <c r="Q8" s="278" t="str">
        <f>CONCATENATE(年表!$K30)</f>
        <v/>
      </c>
      <c r="R8" s="278" t="str">
        <f>CONCATENATE(年表!$L30)</f>
        <v/>
      </c>
      <c r="S8" s="278" t="str">
        <f>CONCATENATE(年表!$M30)</f>
        <v/>
      </c>
      <c r="T8" s="278" t="str">
        <f>CONCATENATE(年表!$N30)</f>
        <v/>
      </c>
      <c r="U8" s="279" t="str">
        <f>CONCATENATE(年表!$O30)</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IF(年表!$S$59&lt;&gt;"L","",CONCATENATE(年表!$I16))</f>
        <v/>
      </c>
      <c r="B11" s="555" t="str">
        <f>IF(年表!$S$59&lt;&gt;"C","",CONCATENATE(年表!$I16))</f>
        <v>1</v>
      </c>
      <c r="C11" s="252" t="str">
        <f>IF(年表!$S$59&lt;&gt;"R","",CONCATENATE(年表!$I16))</f>
        <v/>
      </c>
      <c r="D11" s="553" t="str">
        <f>IF(年表!$S$59&lt;&gt;"L","",CONCATENATE(年表!$J16))</f>
        <v/>
      </c>
      <c r="E11" s="549" t="str">
        <f>IF(年表!$S$59&lt;&gt;"C","",CONCATENATE(年表!$J16))</f>
        <v>2</v>
      </c>
      <c r="F11" s="254" t="str">
        <f>IF(年表!$S$59&lt;&gt;"R","",CONCATENATE(年表!$J16))</f>
        <v/>
      </c>
      <c r="G11" s="553" t="str">
        <f>IF(年表!$S$59&lt;&gt;"L","",CONCATENATE(年表!$K16))</f>
        <v/>
      </c>
      <c r="H11" s="549" t="str">
        <f>IF(年表!$S$59&lt;&gt;"C","",CONCATENATE(年表!$K16))</f>
        <v>3</v>
      </c>
      <c r="I11" s="254" t="str">
        <f>IF(年表!$S$59&lt;&gt;"R","",CONCATENATE(年表!$K16))</f>
        <v/>
      </c>
      <c r="J11" s="553" t="str">
        <f>IF(年表!$S$59&lt;&gt;"L","",CONCATENATE(年表!$L16))</f>
        <v/>
      </c>
      <c r="K11" s="549" t="str">
        <f>IF(年表!$S$59&lt;&gt;"C","",CONCATENATE(年表!$L16))</f>
        <v>4</v>
      </c>
      <c r="L11" s="254" t="str">
        <f>IF(年表!$S$59&lt;&gt;"R","",CONCATENATE(年表!$L16))</f>
        <v/>
      </c>
      <c r="M11" s="553" t="str">
        <f>IF(年表!$S$59&lt;&gt;"L","",CONCATENATE(年表!$M16))</f>
        <v/>
      </c>
      <c r="N11" s="549" t="str">
        <f>IF(年表!$S$59&lt;&gt;"C","",CONCATENATE(年表!$M16))</f>
        <v>5</v>
      </c>
      <c r="O11" s="253" t="str">
        <f>IF(年表!$S$59&lt;&gt;"R","",CONCATENATE(年表!$M16))</f>
        <v/>
      </c>
      <c r="P11" s="553" t="str">
        <f>IF(年表!$S$59&lt;&gt;"L","",CONCATENATE(年表!$N16))</f>
        <v/>
      </c>
      <c r="Q11" s="514" t="str">
        <f>IF(年表!$S$59&lt;&gt;"C","",CONCATENATE(年表!$N16))</f>
        <v>6</v>
      </c>
      <c r="R11" s="254" t="str">
        <f>IF(年表!$S$59&lt;&gt;"R","",CONCATENATE(年表!$N16))</f>
        <v/>
      </c>
      <c r="S11" s="545" t="str">
        <f>IF(年表!$S$59&lt;&gt;"L","",CONCATENATE(年表!$O16))</f>
        <v/>
      </c>
      <c r="T11" s="543" t="str">
        <f>IF(年表!$S$59&lt;&gt;"C","",CONCATENATE(年表!$O16))</f>
        <v>7</v>
      </c>
      <c r="U11" s="255" t="str">
        <f>IF(年表!$S$59&lt;&gt;"R","",CONCATENATE(年表!$O16))</f>
        <v/>
      </c>
    </row>
    <row r="12" spans="1:21" s="3" customFormat="1" ht="42.95" customHeight="1">
      <c r="A12" s="552"/>
      <c r="B12" s="556"/>
      <c r="C12" s="275"/>
      <c r="D12" s="554"/>
      <c r="E12" s="550"/>
      <c r="F12" s="275"/>
      <c r="G12" s="554"/>
      <c r="H12" s="550"/>
      <c r="I12" s="275"/>
      <c r="J12" s="554"/>
      <c r="K12" s="550"/>
      <c r="L12" s="275"/>
      <c r="M12" s="554"/>
      <c r="N12" s="550"/>
      <c r="O12" s="275"/>
      <c r="P12" s="554"/>
      <c r="Q12" s="515"/>
      <c r="R12" s="275"/>
      <c r="S12" s="546"/>
      <c r="T12" s="544"/>
      <c r="U12" s="275"/>
    </row>
    <row r="13" spans="1:21" s="3" customFormat="1" ht="42.95" customHeight="1">
      <c r="A13" s="534"/>
      <c r="B13" s="535"/>
      <c r="C13" s="536"/>
      <c r="D13" s="534"/>
      <c r="E13" s="535"/>
      <c r="F13" s="536"/>
      <c r="G13" s="534"/>
      <c r="H13" s="535"/>
      <c r="I13" s="536"/>
      <c r="J13" s="534"/>
      <c r="K13" s="535"/>
      <c r="L13" s="536"/>
      <c r="M13" s="534"/>
      <c r="N13" s="535"/>
      <c r="O13" s="536"/>
      <c r="P13" s="534"/>
      <c r="Q13" s="535"/>
      <c r="R13" s="536"/>
      <c r="S13" s="534"/>
      <c r="T13" s="535"/>
      <c r="U13" s="536"/>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51" t="str">
        <f>IF(年表!$S$59&lt;&gt;"L","",CONCATENATE(年表!$I17))</f>
        <v/>
      </c>
      <c r="B15" s="555" t="str">
        <f>IF(年表!$S$59&lt;&gt;"C","",CONCATENATE(年表!$I17))</f>
        <v>8</v>
      </c>
      <c r="C15" s="252" t="str">
        <f>IF(年表!$S$59&lt;&gt;"R","",CONCATENATE(年表!$I17))</f>
        <v/>
      </c>
      <c r="D15" s="553" t="str">
        <f>IF(年表!$S$59&lt;&gt;"L","",CONCATENATE(年表!$J17))</f>
        <v/>
      </c>
      <c r="E15" s="549" t="str">
        <f>IF(年表!$S$59&lt;&gt;"C","",CONCATENATE(年表!$J17))</f>
        <v>9</v>
      </c>
      <c r="F15" s="254" t="str">
        <f>IF(年表!$S$59&lt;&gt;"R","",CONCATENATE(年表!$J17))</f>
        <v/>
      </c>
      <c r="G15" s="553" t="str">
        <f>IF(年表!$S$59&lt;&gt;"L","",CONCATENATE(年表!$K17))</f>
        <v/>
      </c>
      <c r="H15" s="549" t="str">
        <f>IF(年表!$S$59&lt;&gt;"C","",CONCATENATE(年表!$K17))</f>
        <v>10</v>
      </c>
      <c r="I15" s="254" t="str">
        <f>IF(年表!$S$59&lt;&gt;"R","",CONCATENATE(年表!$K17))</f>
        <v/>
      </c>
      <c r="J15" s="553" t="str">
        <f>IF(年表!$S$59&lt;&gt;"L","",CONCATENATE(年表!$L17))</f>
        <v/>
      </c>
      <c r="K15" s="549" t="str">
        <f>IF(年表!$S$59&lt;&gt;"C","",CONCATENATE(年表!$L17))</f>
        <v>11</v>
      </c>
      <c r="L15" s="254" t="str">
        <f>IF(年表!$S$59&lt;&gt;"R","",CONCATENATE(年表!$L17))</f>
        <v/>
      </c>
      <c r="M15" s="553" t="str">
        <f>IF(年表!$S$59&lt;&gt;"L","",CONCATENATE(年表!$M17))</f>
        <v/>
      </c>
      <c r="N15" s="516" t="str">
        <f>IF(年表!$S$59&lt;&gt;"C","",CONCATENATE(年表!$M17))</f>
        <v>12</v>
      </c>
      <c r="O15" s="253" t="str">
        <f>IF(年表!$S$59&lt;&gt;"R","",CONCATENATE(年表!$M17))</f>
        <v/>
      </c>
      <c r="P15" s="553" t="str">
        <f>IF(年表!$S$59&lt;&gt;"L","",CONCATENATE(年表!$N17))</f>
        <v/>
      </c>
      <c r="Q15" s="516" t="str">
        <f>IF(年表!$S$59&lt;&gt;"C","",CONCATENATE(年表!$N17))</f>
        <v>13</v>
      </c>
      <c r="R15" s="254" t="str">
        <f>IF(年表!$S$59&lt;&gt;"R","",CONCATENATE(年表!$N17))</f>
        <v/>
      </c>
      <c r="S15" s="545" t="str">
        <f>IF(年表!$S$59&lt;&gt;"L","",CONCATENATE(年表!$O17))</f>
        <v/>
      </c>
      <c r="T15" s="543" t="str">
        <f>IF(年表!$S$59&lt;&gt;"C","",CONCATENATE(年表!$O17))</f>
        <v>14</v>
      </c>
      <c r="U15" s="255" t="str">
        <f>IF(年表!$S$59&lt;&gt;"R","",CONCATENATE(年表!$O17))</f>
        <v/>
      </c>
    </row>
    <row r="16" spans="1:21" ht="42.95" customHeight="1">
      <c r="A16" s="552"/>
      <c r="B16" s="556"/>
      <c r="C16" s="275"/>
      <c r="D16" s="554"/>
      <c r="E16" s="550"/>
      <c r="F16" s="275"/>
      <c r="G16" s="554"/>
      <c r="H16" s="550"/>
      <c r="I16" s="275"/>
      <c r="J16" s="554"/>
      <c r="K16" s="550"/>
      <c r="L16" s="275"/>
      <c r="M16" s="554"/>
      <c r="N16" s="517"/>
      <c r="O16" s="275"/>
      <c r="P16" s="554"/>
      <c r="Q16" s="517"/>
      <c r="R16" s="275"/>
      <c r="S16" s="546"/>
      <c r="T16" s="544"/>
      <c r="U16" s="275"/>
    </row>
    <row r="17" spans="1:21" ht="42.95" customHeight="1">
      <c r="A17" s="521" t="str">
        <f>IF(AND($I$1&gt;="2021",CONCATENATE(A15,B15)&gt;="8",CONCATENATE(A15,B15)&lt;="8"),"山の日","")</f>
        <v>山の日</v>
      </c>
      <c r="B17" s="522"/>
      <c r="C17" s="523"/>
      <c r="D17" s="521" t="str">
        <f>IF(AND($I$1&gt;="2021",CONCATENATE(D15,E15)&gt;="8",CONCATENATE(D15,E15)&lt;="8"),"山の日",IF(CONCATENATE(D15,E15)="9","振替休日",""))</f>
        <v>振替休日</v>
      </c>
      <c r="E17" s="522"/>
      <c r="F17" s="523"/>
      <c r="G17" s="521" t="str">
        <f>IF(AND($I$1&gt;="2021",CONCATENATE(G15,H15)&gt;="8",CONCATENATE(G15,H15)&lt;="8"),"山の日","")</f>
        <v/>
      </c>
      <c r="H17" s="522"/>
      <c r="I17" s="523"/>
      <c r="J17" s="521" t="str">
        <f>IF(AND($I$1&gt;="2021",CONCATENATE(J15,K15)&gt;="8",CONCATENATE(J15,K15)&lt;="8"),"山の日","")</f>
        <v/>
      </c>
      <c r="K17" s="522"/>
      <c r="L17" s="523"/>
      <c r="M17" s="521" t="str">
        <f>IF(AND($I$1&gt;="2021",CONCATENATE(M15,N15)&gt;="8",CONCATENATE(M15,N15)&lt;="8"),"山の日","")</f>
        <v/>
      </c>
      <c r="N17" s="522"/>
      <c r="O17" s="523"/>
      <c r="P17" s="521" t="str">
        <f>IF(AND($I$1&gt;="2021",CONCATENATE(P15,Q15)&gt;="8",CONCATENATE(P15,Q15)&lt;="8"),"山の日","")</f>
        <v/>
      </c>
      <c r="Q17" s="522"/>
      <c r="R17" s="523"/>
      <c r="S17" s="521" t="str">
        <f>IF(AND($I$1&gt;="2021",CONCATENATE(S15,T15)&gt;="8",CONCATENATE(S15,T15)&lt;="8"),"山の日","")</f>
        <v/>
      </c>
      <c r="T17" s="522"/>
      <c r="U17" s="523"/>
    </row>
    <row r="18" spans="1:21"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1" ht="47.25" customHeight="1">
      <c r="A19" s="551" t="str">
        <f>IF(年表!$S$59&lt;&gt;"L","",CONCATENATE(年表!$I18))</f>
        <v/>
      </c>
      <c r="B19" s="555" t="str">
        <f>IF(年表!$S$59&lt;&gt;"C","",CONCATENATE(年表!$I18))</f>
        <v>15</v>
      </c>
      <c r="C19" s="256" t="str">
        <f>IF(年表!$S$59&lt;&gt;"R","",CONCATENATE(年表!$I18))</f>
        <v/>
      </c>
      <c r="D19" s="553" t="str">
        <f>IF(年表!$S$59&lt;&gt;"L","",CONCATENATE(年表!$J18))</f>
        <v/>
      </c>
      <c r="E19" s="549" t="str">
        <f>IF(年表!$S$59&lt;&gt;"C","",CONCATENATE(年表!$J18))</f>
        <v>16</v>
      </c>
      <c r="F19" s="257" t="str">
        <f>IF(年表!$S$59&lt;&gt;"R","",CONCATENATE(年表!$J18))</f>
        <v/>
      </c>
      <c r="G19" s="553" t="str">
        <f>IF(年表!$S$59&lt;&gt;"L","",CONCATENATE(年表!$K18))</f>
        <v/>
      </c>
      <c r="H19" s="549" t="str">
        <f>IF(年表!$S$59&lt;&gt;"C","",CONCATENATE(年表!$K18))</f>
        <v>17</v>
      </c>
      <c r="I19" s="257" t="str">
        <f>IF(年表!$S$59&lt;&gt;"R","",CONCATENATE(年表!$K18))</f>
        <v/>
      </c>
      <c r="J19" s="553" t="str">
        <f>IF(年表!$S$59&lt;&gt;"L","",CONCATENATE(年表!$L18))</f>
        <v/>
      </c>
      <c r="K19" s="516" t="str">
        <f>IF(年表!$S$59&lt;&gt;"C","",CONCATENATE(年表!$L18))</f>
        <v>18</v>
      </c>
      <c r="L19" s="257" t="str">
        <f>IF(年表!$S$59&lt;&gt;"R","",CONCATENATE(年表!$L18))</f>
        <v/>
      </c>
      <c r="M19" s="553" t="str">
        <f>IF(年表!$S$59&lt;&gt;"L","",CONCATENATE(年表!$M18))</f>
        <v/>
      </c>
      <c r="N19" s="516" t="str">
        <f>IF(年表!$S$59&lt;&gt;"C","",CONCATENATE(年表!$M18))</f>
        <v>19</v>
      </c>
      <c r="O19" s="260" t="str">
        <f>IF(年表!$S$59&lt;&gt;"R","",CONCATENATE(年表!$M18))</f>
        <v/>
      </c>
      <c r="P19" s="553" t="str">
        <f>IF(年表!$S$59&lt;&gt;"L","",CONCATENATE(年表!$N18))</f>
        <v/>
      </c>
      <c r="Q19" s="514" t="str">
        <f>IF(年表!$S$59&lt;&gt;"C","",CONCATENATE(年表!$N18))</f>
        <v>20</v>
      </c>
      <c r="R19" s="257" t="str">
        <f>IF(年表!$S$59&lt;&gt;"R","",CONCATENATE(年表!$N18))</f>
        <v/>
      </c>
      <c r="S19" s="545" t="str">
        <f>IF(年表!$S$59&lt;&gt;"L","",CONCATENATE(年表!$O18))</f>
        <v/>
      </c>
      <c r="T19" s="543" t="str">
        <f>IF(年表!$S$59&lt;&gt;"C","",CONCATENATE(年表!$O18))</f>
        <v>21</v>
      </c>
      <c r="U19" s="258" t="str">
        <f>IF(年表!$S$59&lt;&gt;"R","",CONCATENATE(年表!$O18))</f>
        <v/>
      </c>
    </row>
    <row r="20" spans="1:21" ht="42.95" customHeight="1">
      <c r="A20" s="552"/>
      <c r="B20" s="556"/>
      <c r="C20" s="275"/>
      <c r="D20" s="554"/>
      <c r="E20" s="550"/>
      <c r="F20" s="275"/>
      <c r="G20" s="554"/>
      <c r="H20" s="550"/>
      <c r="I20" s="275"/>
      <c r="J20" s="554"/>
      <c r="K20" s="517"/>
      <c r="L20" s="275"/>
      <c r="M20" s="554"/>
      <c r="N20" s="517"/>
      <c r="O20" s="275"/>
      <c r="P20" s="554"/>
      <c r="Q20" s="515"/>
      <c r="R20" s="275"/>
      <c r="S20" s="546"/>
      <c r="T20" s="544"/>
      <c r="U20" s="275"/>
    </row>
    <row r="21" spans="1:21" ht="42.95" customHeight="1">
      <c r="A21" s="521" t="str">
        <f t="shared" ref="A21" si="0">IF(CONCATENATE(A19,B19)&lt;&gt;"11","","山の日")</f>
        <v/>
      </c>
      <c r="B21" s="522"/>
      <c r="C21" s="523"/>
      <c r="D21" s="521"/>
      <c r="E21" s="522"/>
      <c r="F21" s="523"/>
      <c r="G21" s="521"/>
      <c r="H21" s="522"/>
      <c r="I21" s="523"/>
      <c r="J21" s="534"/>
      <c r="K21" s="535"/>
      <c r="L21" s="536"/>
      <c r="M21" s="534"/>
      <c r="N21" s="535"/>
      <c r="O21" s="536"/>
      <c r="P21" s="534"/>
      <c r="Q21" s="535"/>
      <c r="R21" s="536"/>
      <c r="S21" s="534"/>
      <c r="T21" s="535"/>
      <c r="U21" s="536"/>
    </row>
    <row r="22" spans="1:21"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1" ht="47.25" customHeight="1">
      <c r="A23" s="551" t="str">
        <f>IF(年表!$S$59&lt;&gt;"L","",CONCATENATE(年表!$I19))</f>
        <v/>
      </c>
      <c r="B23" s="555" t="str">
        <f>IF(年表!$S$59&lt;&gt;"C","",CONCATENATE(年表!$I19))</f>
        <v>22</v>
      </c>
      <c r="C23" s="252" t="str">
        <f>IF(年表!$S$59&lt;&gt;"R","",CONCATENATE(年表!$I19))</f>
        <v/>
      </c>
      <c r="D23" s="553" t="str">
        <f>IF(年表!$S$59&lt;&gt;"L","",CONCATENATE(年表!$J19))</f>
        <v/>
      </c>
      <c r="E23" s="549" t="str">
        <f>IF(年表!$S$59&lt;&gt;"C","",CONCATENATE(年表!$J19))</f>
        <v>23</v>
      </c>
      <c r="F23" s="254" t="str">
        <f>IF(年表!$S$59&lt;&gt;"R","",CONCATENATE(年表!$J19))</f>
        <v/>
      </c>
      <c r="G23" s="553" t="str">
        <f>IF(年表!$S$59&lt;&gt;"L","",CONCATENATE(年表!$K19))</f>
        <v/>
      </c>
      <c r="H23" s="549" t="str">
        <f>IF(年表!$S$59&lt;&gt;"C","",CONCATENATE(年表!$K19))</f>
        <v>24</v>
      </c>
      <c r="I23" s="254" t="str">
        <f>IF(年表!$S$59&lt;&gt;"R","",CONCATENATE(年表!$K19))</f>
        <v/>
      </c>
      <c r="J23" s="553" t="str">
        <f>IF(年表!$S$59&lt;&gt;"L","",CONCATENATE(年表!$L19))</f>
        <v/>
      </c>
      <c r="K23" s="549" t="str">
        <f>IF(年表!$S$59&lt;&gt;"C","",CONCATENATE(年表!$L19))</f>
        <v>25</v>
      </c>
      <c r="L23" s="254" t="str">
        <f>IF(年表!$S$59&lt;&gt;"R","",CONCATENATE(年表!$L19))</f>
        <v/>
      </c>
      <c r="M23" s="553" t="str">
        <f>IF(年表!$S$59&lt;&gt;"L","",CONCATENATE(年表!$M19))</f>
        <v/>
      </c>
      <c r="N23" s="516" t="str">
        <f>IF(年表!$S$59&lt;&gt;"C","",CONCATENATE(年表!$M19))</f>
        <v>26</v>
      </c>
      <c r="O23" s="253" t="str">
        <f>IF(年表!$S$59&lt;&gt;"R","",CONCATENATE(年表!$M19))</f>
        <v/>
      </c>
      <c r="P23" s="553" t="str">
        <f>IF(年表!$S$59&lt;&gt;"L","",CONCATENATE(年表!$N19))</f>
        <v/>
      </c>
      <c r="Q23" s="516" t="str">
        <f>IF(年表!$S$59&lt;&gt;"C","",CONCATENATE(年表!$N19))</f>
        <v>27</v>
      </c>
      <c r="R23" s="254" t="str">
        <f>IF(年表!$S$59&lt;&gt;"R","",CONCATENATE(年表!$N19))</f>
        <v/>
      </c>
      <c r="S23" s="545" t="str">
        <f>IF(年表!$S$59&lt;&gt;"L","",CONCATENATE(年表!$O19))</f>
        <v/>
      </c>
      <c r="T23" s="543" t="str">
        <f>IF(年表!$S$59&lt;&gt;"C","",CONCATENATE(年表!$O19))</f>
        <v>28</v>
      </c>
      <c r="U23" s="255" t="str">
        <f>IF(年表!$S$59&lt;&gt;"R","",CONCATENATE(年表!$O19))</f>
        <v/>
      </c>
    </row>
    <row r="24" spans="1:21" ht="42.95" customHeight="1">
      <c r="A24" s="552"/>
      <c r="B24" s="556"/>
      <c r="C24" s="275"/>
      <c r="D24" s="554"/>
      <c r="E24" s="550"/>
      <c r="F24" s="275"/>
      <c r="G24" s="554"/>
      <c r="H24" s="550"/>
      <c r="I24" s="275"/>
      <c r="J24" s="554"/>
      <c r="K24" s="550"/>
      <c r="L24" s="275"/>
      <c r="M24" s="554"/>
      <c r="N24" s="517"/>
      <c r="O24" s="275"/>
      <c r="P24" s="554"/>
      <c r="Q24" s="517"/>
      <c r="R24" s="275"/>
      <c r="S24" s="546"/>
      <c r="T24" s="544"/>
      <c r="U24" s="275"/>
    </row>
    <row r="25" spans="1:21" ht="42.95" customHeight="1">
      <c r="A25" s="534"/>
      <c r="B25" s="535"/>
      <c r="C25" s="536"/>
      <c r="D25" s="534"/>
      <c r="E25" s="535"/>
      <c r="F25" s="536"/>
      <c r="G25" s="534"/>
      <c r="H25" s="535"/>
      <c r="I25" s="536"/>
      <c r="J25" s="534"/>
      <c r="K25" s="535"/>
      <c r="L25" s="536"/>
      <c r="M25" s="534"/>
      <c r="N25" s="535"/>
      <c r="O25" s="536"/>
      <c r="P25" s="534"/>
      <c r="Q25" s="535"/>
      <c r="R25" s="536"/>
      <c r="S25" s="534"/>
      <c r="T25" s="535"/>
      <c r="U25" s="536"/>
    </row>
    <row r="26" spans="1:21"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1" ht="47.25" customHeight="1">
      <c r="A27" s="551" t="str">
        <f>IF(年表!$S$59&lt;&gt;"L","",CONCATENATE(年表!$I20))</f>
        <v/>
      </c>
      <c r="B27" s="555" t="str">
        <f>IF(年表!$S$59&lt;&gt;"C","",CONCATENATE(年表!$I20))</f>
        <v>29</v>
      </c>
      <c r="C27" s="256" t="str">
        <f>IF(年表!$S$59&lt;&gt;"R","",CONCATENATE(年表!$I20))</f>
        <v/>
      </c>
      <c r="D27" s="553" t="str">
        <f>IF(年表!$S$59&lt;&gt;"L","",CONCATENATE(年表!$J20))</f>
        <v/>
      </c>
      <c r="E27" s="549" t="str">
        <f>IF(年表!$S$59&lt;&gt;"C","",CONCATENATE(年表!$J20))</f>
        <v>30</v>
      </c>
      <c r="F27" s="257" t="str">
        <f>IF(年表!$S$59&lt;&gt;"R","",CONCATENATE(年表!$J20))</f>
        <v/>
      </c>
      <c r="G27" s="553" t="str">
        <f>IF(年表!$S$59&lt;&gt;"L","",CONCATENATE(年表!$K20))</f>
        <v/>
      </c>
      <c r="H27" s="549" t="str">
        <f>IF(年表!$S$59&lt;&gt;"C","",CONCATENATE(年表!$K20))</f>
        <v>31</v>
      </c>
      <c r="I27" s="257" t="str">
        <f>IF(年表!$S$59&lt;&gt;"R","",CONCATENATE(年表!$K20))</f>
        <v/>
      </c>
      <c r="J27" s="553" t="str">
        <f>IF(年表!$S$59&lt;&gt;"L","",CONCATENATE(年表!$L20))</f>
        <v/>
      </c>
      <c r="K27" s="549" t="str">
        <f>IF(年表!$S$59&lt;&gt;"C","",CONCATENATE(年表!$L20))</f>
        <v/>
      </c>
      <c r="L27" s="257" t="str">
        <f>IF(年表!$S$59&lt;&gt;"R","",CONCATENATE(年表!$L20))</f>
        <v/>
      </c>
      <c r="M27" s="553" t="str">
        <f>IF(年表!$S$59&lt;&gt;"L","",CONCATENATE(年表!$M20))</f>
        <v/>
      </c>
      <c r="N27" s="516" t="str">
        <f>IF(年表!$S$59&lt;&gt;"C","",CONCATENATE(年表!$M20))</f>
        <v/>
      </c>
      <c r="O27" s="260" t="str">
        <f>IF(年表!$S$59&lt;&gt;"R","",CONCATENATE(年表!$M20))</f>
        <v/>
      </c>
      <c r="P27" s="553" t="str">
        <f>IF(年表!$S$59&lt;&gt;"L","",CONCATENATE(年表!$N20))</f>
        <v/>
      </c>
      <c r="Q27" s="549" t="str">
        <f>IF(年表!$S$59&lt;&gt;"C","",CONCATENATE(年表!$N20))</f>
        <v/>
      </c>
      <c r="R27" s="257" t="str">
        <f>IF(年表!$S$59&lt;&gt;"R","",CONCATENATE(年表!$N20))</f>
        <v/>
      </c>
      <c r="S27" s="545" t="str">
        <f>IF(年表!$S$59&lt;&gt;"L","",CONCATENATE(年表!$O20))</f>
        <v/>
      </c>
      <c r="T27" s="543" t="str">
        <f>IF(年表!$S$59&lt;&gt;"C","",CONCATENATE(年表!$O20))</f>
        <v/>
      </c>
      <c r="U27" s="258" t="str">
        <f>IF(年表!$S$59&lt;&gt;"R","",CONCATENATE(年表!$O20))</f>
        <v/>
      </c>
    </row>
    <row r="28" spans="1:21" ht="42.95" customHeight="1">
      <c r="A28" s="552"/>
      <c r="B28" s="556"/>
      <c r="C28" s="275"/>
      <c r="D28" s="554"/>
      <c r="E28" s="550"/>
      <c r="F28" s="275"/>
      <c r="G28" s="554"/>
      <c r="H28" s="550"/>
      <c r="I28" s="275"/>
      <c r="J28" s="554"/>
      <c r="K28" s="550"/>
      <c r="L28" s="275"/>
      <c r="M28" s="554"/>
      <c r="N28" s="517"/>
      <c r="O28" s="275"/>
      <c r="P28" s="554"/>
      <c r="Q28" s="550"/>
      <c r="R28" s="275"/>
      <c r="S28" s="546"/>
      <c r="T28" s="544"/>
      <c r="U28" s="275"/>
    </row>
    <row r="29" spans="1:21" ht="42.95" customHeight="1">
      <c r="A29" s="534"/>
      <c r="B29" s="535"/>
      <c r="C29" s="536"/>
      <c r="D29" s="534"/>
      <c r="E29" s="535"/>
      <c r="F29" s="536"/>
      <c r="G29" s="534"/>
      <c r="H29" s="535"/>
      <c r="I29" s="536"/>
      <c r="J29" s="534"/>
      <c r="K29" s="535"/>
      <c r="L29" s="536"/>
      <c r="M29" s="534"/>
      <c r="N29" s="535"/>
      <c r="O29" s="536"/>
      <c r="P29" s="534"/>
      <c r="Q29" s="535"/>
      <c r="R29" s="536"/>
      <c r="S29" s="534"/>
      <c r="T29" s="535"/>
      <c r="U29" s="536"/>
    </row>
    <row r="30" spans="1:21"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1" ht="47.25" customHeight="1">
      <c r="A31" s="551" t="str">
        <f>IF(年表!$S$59&lt;&gt;"L","",CONCATENATE(年表!$I21))</f>
        <v/>
      </c>
      <c r="B31" s="555" t="str">
        <f>IF(年表!$S$59&lt;&gt;"C","",CONCATENATE(年表!$I21))</f>
        <v/>
      </c>
      <c r="C31" s="252" t="str">
        <f>IF(年表!$S$59&lt;&gt;"R","",CONCATENATE(年表!$I21))</f>
        <v/>
      </c>
      <c r="D31" s="553" t="str">
        <f>IF(年表!$S$59&lt;&gt;"L","",CONCATENATE(年表!$J21))</f>
        <v/>
      </c>
      <c r="E31" s="549" t="str">
        <f>IF(年表!$S$59&lt;&gt;"C","",CONCATENATE(年表!$J21))</f>
        <v/>
      </c>
      <c r="F31" s="254" t="str">
        <f>IF(年表!$S$59&lt;&gt;"R","",CONCATENATE(年表!$J21))</f>
        <v/>
      </c>
      <c r="G31" s="553" t="str">
        <f>IF(年表!$S$59&lt;&gt;"L","",CONCATENATE(年表!$K21))</f>
        <v/>
      </c>
      <c r="H31" s="549" t="str">
        <f>IF(年表!$S$59&lt;&gt;"C","",CONCATENATE(年表!$K21))</f>
        <v/>
      </c>
      <c r="I31" s="254" t="str">
        <f>IF(年表!$S$59&lt;&gt;"R","",CONCATENATE(年表!$K21))</f>
        <v/>
      </c>
      <c r="J31" s="553" t="str">
        <f>IF(年表!$S$59&lt;&gt;"L","",CONCATENATE(年表!$L21))</f>
        <v/>
      </c>
      <c r="K31" s="549" t="str">
        <f>IF(年表!$S$59&lt;&gt;"C","",CONCATENATE(年表!$L21))</f>
        <v/>
      </c>
      <c r="L31" s="254" t="str">
        <f>IF(年表!$S$59&lt;&gt;"R","",CONCATENATE(年表!$L21))</f>
        <v/>
      </c>
      <c r="M31" s="553" t="str">
        <f>IF(年表!$S$59&lt;&gt;"L","",CONCATENATE(年表!$M21))</f>
        <v/>
      </c>
      <c r="N31" s="549" t="str">
        <f>IF(年表!$S$59&lt;&gt;"C","",CONCATENATE(年表!$M21))</f>
        <v/>
      </c>
      <c r="O31" s="253" t="str">
        <f>IF(年表!$S$59&lt;&gt;"R","",CONCATENATE(年表!$M21))</f>
        <v/>
      </c>
      <c r="P31" s="553" t="str">
        <f>IF(年表!$S$59&lt;&gt;"L","",CONCATENATE(年表!$N21))</f>
        <v/>
      </c>
      <c r="Q31" s="549" t="str">
        <f>IF(年表!$S$59&lt;&gt;"C","",CONCATENATE(年表!$N21))</f>
        <v/>
      </c>
      <c r="R31" s="254" t="str">
        <f>IF(年表!$S$59&lt;&gt;"R","",CONCATENATE(年表!$N21))</f>
        <v/>
      </c>
      <c r="S31" s="545" t="str">
        <f>IF(年表!$S$59&lt;&gt;"L","",CONCATENATE(年表!$O21))</f>
        <v/>
      </c>
      <c r="T31" s="543" t="str">
        <f>IF(年表!$S$59&lt;&gt;"C","",CONCATENATE(年表!$O21))</f>
        <v/>
      </c>
      <c r="U31" s="255" t="str">
        <f>IF(年表!$S$59&lt;&gt;"R","",CONCATENATE(年表!$O21))</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row r="35" spans="1:21">
      <c r="M35" s="91"/>
      <c r="N35" s="91"/>
      <c r="O35" s="91"/>
    </row>
  </sheetData>
  <mergeCells count="180">
    <mergeCell ref="Q31:Q32"/>
    <mergeCell ref="D31:D32"/>
    <mergeCell ref="G31:G32"/>
    <mergeCell ref="T31:T32"/>
    <mergeCell ref="S29:U29"/>
    <mergeCell ref="M30:O30"/>
    <mergeCell ref="P30:R30"/>
    <mergeCell ref="P29:R29"/>
    <mergeCell ref="J30:L30"/>
    <mergeCell ref="P31:P32"/>
    <mergeCell ref="S30:U30"/>
    <mergeCell ref="S31:S32"/>
    <mergeCell ref="B31:B32"/>
    <mergeCell ref="E31:E32"/>
    <mergeCell ref="H31:H32"/>
    <mergeCell ref="K31:K32"/>
    <mergeCell ref="N31:N32"/>
    <mergeCell ref="H27:H28"/>
    <mergeCell ref="J29:L29"/>
    <mergeCell ref="M29:O29"/>
    <mergeCell ref="D30:F30"/>
    <mergeCell ref="G30:I30"/>
    <mergeCell ref="M31:M32"/>
    <mergeCell ref="J31:J32"/>
    <mergeCell ref="E27:E28"/>
    <mergeCell ref="B27:B28"/>
    <mergeCell ref="A30:C30"/>
    <mergeCell ref="A27:A28"/>
    <mergeCell ref="D27:D28"/>
    <mergeCell ref="G27:G28"/>
    <mergeCell ref="A29:C29"/>
    <mergeCell ref="D29:F29"/>
    <mergeCell ref="G29:I29"/>
    <mergeCell ref="J27:J28"/>
    <mergeCell ref="A31:A32"/>
    <mergeCell ref="T27:T28"/>
    <mergeCell ref="Q27:Q28"/>
    <mergeCell ref="N27:N28"/>
    <mergeCell ref="K27:K28"/>
    <mergeCell ref="S25:U25"/>
    <mergeCell ref="M27:M28"/>
    <mergeCell ref="M26:O26"/>
    <mergeCell ref="P26:R26"/>
    <mergeCell ref="S26:U26"/>
    <mergeCell ref="P27:P28"/>
    <mergeCell ref="M25:O25"/>
    <mergeCell ref="P25:R25"/>
    <mergeCell ref="S27:S28"/>
    <mergeCell ref="H15:H16"/>
    <mergeCell ref="K23:K24"/>
    <mergeCell ref="N23:N24"/>
    <mergeCell ref="Q23:Q24"/>
    <mergeCell ref="T23:T24"/>
    <mergeCell ref="M15:M16"/>
    <mergeCell ref="J15:J16"/>
    <mergeCell ref="M21:O21"/>
    <mergeCell ref="P21:R21"/>
    <mergeCell ref="J22:L22"/>
    <mergeCell ref="P22:R22"/>
    <mergeCell ref="S23:S24"/>
    <mergeCell ref="P23:P24"/>
    <mergeCell ref="M23:M24"/>
    <mergeCell ref="S22:U22"/>
    <mergeCell ref="M22:O22"/>
    <mergeCell ref="P15:P16"/>
    <mergeCell ref="S17:U17"/>
    <mergeCell ref="J18:L18"/>
    <mergeCell ref="M18:O18"/>
    <mergeCell ref="J13:L13"/>
    <mergeCell ref="J14:L14"/>
    <mergeCell ref="M13:O13"/>
    <mergeCell ref="M14:O14"/>
    <mergeCell ref="S13:U13"/>
    <mergeCell ref="S14:U14"/>
    <mergeCell ref="P13:R13"/>
    <mergeCell ref="P14:R14"/>
    <mergeCell ref="S15:S16"/>
    <mergeCell ref="T15:T16"/>
    <mergeCell ref="Q15:Q16"/>
    <mergeCell ref="N15:N16"/>
    <mergeCell ref="K15:K16"/>
    <mergeCell ref="R9:U9"/>
    <mergeCell ref="I3:K8"/>
    <mergeCell ref="L3:M8"/>
    <mergeCell ref="I1:K2"/>
    <mergeCell ref="L1:L2"/>
    <mergeCell ref="S11:S12"/>
    <mergeCell ref="K11:K12"/>
    <mergeCell ref="N11:N12"/>
    <mergeCell ref="A10:C10"/>
    <mergeCell ref="D10:F10"/>
    <mergeCell ref="G10:I10"/>
    <mergeCell ref="J10:L10"/>
    <mergeCell ref="P10:R10"/>
    <mergeCell ref="S10:U10"/>
    <mergeCell ref="M10:O10"/>
    <mergeCell ref="J11:J12"/>
    <mergeCell ref="M11:M12"/>
    <mergeCell ref="P11:P12"/>
    <mergeCell ref="Q11:Q12"/>
    <mergeCell ref="T11:T12"/>
    <mergeCell ref="A21:C21"/>
    <mergeCell ref="D21:F21"/>
    <mergeCell ref="G17:I17"/>
    <mergeCell ref="T19:T20"/>
    <mergeCell ref="Q19:Q20"/>
    <mergeCell ref="A17:C17"/>
    <mergeCell ref="D17:F17"/>
    <mergeCell ref="A18:C18"/>
    <mergeCell ref="P17:R17"/>
    <mergeCell ref="G21:I21"/>
    <mergeCell ref="J19:J20"/>
    <mergeCell ref="M19:M20"/>
    <mergeCell ref="P19:P20"/>
    <mergeCell ref="S18:U18"/>
    <mergeCell ref="J21:L21"/>
    <mergeCell ref="J17:L17"/>
    <mergeCell ref="M17:O17"/>
    <mergeCell ref="S19:S20"/>
    <mergeCell ref="S21:U21"/>
    <mergeCell ref="N19:N20"/>
    <mergeCell ref="K19:K20"/>
    <mergeCell ref="H19:H20"/>
    <mergeCell ref="P18:R18"/>
    <mergeCell ref="G18:I18"/>
    <mergeCell ref="A22:C22"/>
    <mergeCell ref="A26:C26"/>
    <mergeCell ref="D26:F26"/>
    <mergeCell ref="G26:I26"/>
    <mergeCell ref="J26:L26"/>
    <mergeCell ref="A25:C25"/>
    <mergeCell ref="A23:A24"/>
    <mergeCell ref="G22:I22"/>
    <mergeCell ref="D22:F22"/>
    <mergeCell ref="B23:B24"/>
    <mergeCell ref="D25:F25"/>
    <mergeCell ref="G25:I25"/>
    <mergeCell ref="G23:G24"/>
    <mergeCell ref="D23:D24"/>
    <mergeCell ref="J25:L25"/>
    <mergeCell ref="E23:E24"/>
    <mergeCell ref="H23:H24"/>
    <mergeCell ref="J23:J24"/>
    <mergeCell ref="S33:U33"/>
    <mergeCell ref="A34:C34"/>
    <mergeCell ref="D34:F34"/>
    <mergeCell ref="G34:I34"/>
    <mergeCell ref="J34:L34"/>
    <mergeCell ref="M34:O34"/>
    <mergeCell ref="P34:R34"/>
    <mergeCell ref="S34:U34"/>
    <mergeCell ref="A33:C33"/>
    <mergeCell ref="D33:F33"/>
    <mergeCell ref="M33:O33"/>
    <mergeCell ref="P33:R33"/>
    <mergeCell ref="G33:I33"/>
    <mergeCell ref="J33:L33"/>
    <mergeCell ref="A13:C13"/>
    <mergeCell ref="A14:C14"/>
    <mergeCell ref="G13:I13"/>
    <mergeCell ref="G14:I14"/>
    <mergeCell ref="D13:F13"/>
    <mergeCell ref="D14:F14"/>
    <mergeCell ref="A11:A12"/>
    <mergeCell ref="D11:D12"/>
    <mergeCell ref="G11:G12"/>
    <mergeCell ref="B11:B12"/>
    <mergeCell ref="E11:E12"/>
    <mergeCell ref="H11:H12"/>
    <mergeCell ref="D15:D16"/>
    <mergeCell ref="A15:A16"/>
    <mergeCell ref="A19:A20"/>
    <mergeCell ref="D19:D20"/>
    <mergeCell ref="G19:G20"/>
    <mergeCell ref="B15:B16"/>
    <mergeCell ref="E15:E16"/>
    <mergeCell ref="E19:E20"/>
    <mergeCell ref="B19:B20"/>
    <mergeCell ref="D18:F18"/>
    <mergeCell ref="G15:G16"/>
  </mergeCells>
  <phoneticPr fontId="2"/>
  <conditionalFormatting sqref="R6">
    <cfRule type="expression" dxfId="1993" priority="26" stopIfTrue="1">
      <formula>$H$7=VALUE(R6)</formula>
    </cfRule>
  </conditionalFormatting>
  <conditionalFormatting sqref="P7">
    <cfRule type="cellIs" dxfId="1992" priority="27" stopIfTrue="1" operator="equal">
      <formula>"24"</formula>
    </cfRule>
  </conditionalFormatting>
  <conditionalFormatting sqref="P6">
    <cfRule type="cellIs" dxfId="1991" priority="17" stopIfTrue="1" operator="between">
      <formula>"17"</formula>
      <formula>"21"</formula>
    </cfRule>
    <cfRule type="expression" dxfId="1990" priority="22" stopIfTrue="1">
      <formula>$H$7=VALUE(P6)</formula>
    </cfRule>
    <cfRule type="expression" dxfId="1989" priority="25" stopIfTrue="1">
      <formula>$H$7+1=VALUE(P6)</formula>
    </cfRule>
  </conditionalFormatting>
  <conditionalFormatting sqref="Q6">
    <cfRule type="expression" dxfId="1988" priority="16" stopIfTrue="1">
      <formula>$H$7=VALUE(Q6)</formula>
    </cfRule>
    <cfRule type="expression" dxfId="1987" priority="21" stopIfTrue="1">
      <formula>$Q$6="22"</formula>
    </cfRule>
  </conditionalFormatting>
  <conditionalFormatting sqref="S6">
    <cfRule type="expression" dxfId="1986" priority="20" stopIfTrue="1">
      <formula>$H$7=lavue(S6)</formula>
    </cfRule>
  </conditionalFormatting>
  <conditionalFormatting sqref="T6">
    <cfRule type="expression" dxfId="1985" priority="19" stopIfTrue="1">
      <formula>$H$7=VALUE(T6)</formula>
    </cfRule>
  </conditionalFormatting>
  <conditionalFormatting sqref="U6">
    <cfRule type="expression" dxfId="1984" priority="18" stopIfTrue="1">
      <formula>$H$7=VALUE(U6)</formula>
    </cfRule>
  </conditionalFormatting>
  <conditionalFormatting sqref="Q11">
    <cfRule type="cellIs" dxfId="1983" priority="14" stopIfTrue="1" operator="between">
      <formula>"1"</formula>
      <formula>"1"</formula>
    </cfRule>
  </conditionalFormatting>
  <conditionalFormatting sqref="Q15">
    <cfRule type="cellIs" dxfId="1982" priority="10" operator="equal">
      <formula>"7"</formula>
    </cfRule>
  </conditionalFormatting>
  <conditionalFormatting sqref="Q23">
    <cfRule type="cellIs" dxfId="1981" priority="7" stopIfTrue="1" operator="equal">
      <formula>"21"</formula>
    </cfRule>
  </conditionalFormatting>
  <conditionalFormatting sqref="E15:E16">
    <cfRule type="expression" dxfId="1980" priority="5">
      <formula>AND(I$1="2021",CONCATENATE(D15,E15)="9")</formula>
    </cfRule>
  </conditionalFormatting>
  <conditionalFormatting sqref="A6:G6">
    <cfRule type="cellIs" dxfId="1979" priority="4" operator="between">
      <formula>"22"</formula>
      <formula>"23"</formula>
    </cfRule>
  </conditionalFormatting>
  <conditionalFormatting sqref="A15:U16">
    <cfRule type="cellIs" dxfId="1978" priority="3" operator="equal">
      <formula>"8"</formula>
    </cfRule>
  </conditionalFormatting>
  <conditionalFormatting sqref="B6:C7">
    <cfRule type="cellIs" dxfId="1977" priority="1" operator="between">
      <formula>"23"</formula>
      <formula>"24"</formula>
    </cfRule>
  </conditionalFormatting>
  <dataValidations count="1">
    <dataValidation imeMode="hiragana" allowBlank="1" showInputMessage="1" showErrorMessage="1" sqref="D29:D30 G33:G34 D33:D34 S29:S30 S33:S34 P33:P34 M33:M34 J33:J34 A29:A30 A25:A26 P29:P30 M29:M30 J29:J30 G29:G30 J25:J26 G25:G26 D25:D26 S21:S22 S25:S26 P25:P26 D21:D22 A21:A22 P17:P18 A17:A18 P21:P22 M21:M22 M17:M18 J17:J18 S17:S18 G17:G18 G21:G22 S13:S14 M13:M14 J13:J14 G13:G14 D13:D14 A13:A14 A33:A34 P13:P14 M25:M26 J21:J22 D17:D18"/>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CONCATENATE(年表!$K14)</f>
        <v>8</v>
      </c>
      <c r="D1" s="27" t="s">
        <v>1</v>
      </c>
      <c r="I1" s="528" t="str">
        <f>CONCATENATE(年表!$F3)</f>
        <v>2021</v>
      </c>
      <c r="J1" s="528"/>
      <c r="K1" s="528"/>
      <c r="L1" s="530" t="s">
        <v>0</v>
      </c>
      <c r="Q1" s="229" t="str">
        <f>CONCATENATE(年表!$K32)</f>
        <v>10</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CONCATENATE(年表!$I16)</f>
        <v>1</v>
      </c>
      <c r="B3" s="278" t="str">
        <f>CONCATENATE(年表!$J16)</f>
        <v>2</v>
      </c>
      <c r="C3" s="278" t="str">
        <f>CONCATENATE(年表!$K16)</f>
        <v>3</v>
      </c>
      <c r="D3" s="278" t="str">
        <f>CONCATENATE(年表!$L16)</f>
        <v>4</v>
      </c>
      <c r="E3" s="278" t="str">
        <f>CONCATENATE(年表!$M16)</f>
        <v>5</v>
      </c>
      <c r="F3" s="278" t="str">
        <f>CONCATENATE(年表!$N16)</f>
        <v>6</v>
      </c>
      <c r="G3" s="279" t="str">
        <f>CONCATENATE(年表!$O16)</f>
        <v>7</v>
      </c>
      <c r="I3" s="566" t="str">
        <f>CONCATENATE(年表!$K23)</f>
        <v>9</v>
      </c>
      <c r="J3" s="566"/>
      <c r="K3" s="566"/>
      <c r="L3" s="532" t="s">
        <v>1</v>
      </c>
      <c r="M3" s="532"/>
      <c r="O3" s="280" t="str">
        <f>CONCATENATE(年表!$I34)</f>
        <v/>
      </c>
      <c r="P3" s="278" t="str">
        <f>CONCATENATE(年表!$J34)</f>
        <v/>
      </c>
      <c r="Q3" s="278" t="str">
        <f>CONCATENATE(年表!$K34)</f>
        <v/>
      </c>
      <c r="R3" s="278" t="str">
        <f>CONCATENATE(年表!$L34)</f>
        <v/>
      </c>
      <c r="S3" s="278" t="str">
        <f>CONCATENATE(年表!$M34)</f>
        <v/>
      </c>
      <c r="T3" s="278" t="str">
        <f>CONCATENATE(年表!$N34)</f>
        <v>1</v>
      </c>
      <c r="U3" s="279" t="str">
        <f>CONCATENATE(年表!$O34)</f>
        <v>2</v>
      </c>
    </row>
    <row r="4" spans="1:21" s="1" customFormat="1" ht="24" customHeight="1">
      <c r="A4" s="280" t="str">
        <f>CONCATENATE(年表!$I17)</f>
        <v>8</v>
      </c>
      <c r="B4" s="278" t="str">
        <f>CONCATENATE(年表!$J17)</f>
        <v>9</v>
      </c>
      <c r="C4" s="278" t="str">
        <f>CONCATENATE(年表!$K17)</f>
        <v>10</v>
      </c>
      <c r="D4" s="278" t="str">
        <f>CONCATENATE(年表!$L17)</f>
        <v>11</v>
      </c>
      <c r="E4" s="278" t="str">
        <f>CONCATENATE(年表!$M17)</f>
        <v>12</v>
      </c>
      <c r="F4" s="278" t="str">
        <f>CONCATENATE(年表!$N17)</f>
        <v>13</v>
      </c>
      <c r="G4" s="279" t="str">
        <f>CONCATENATE(年表!$O17)</f>
        <v>14</v>
      </c>
      <c r="I4" s="566"/>
      <c r="J4" s="566"/>
      <c r="K4" s="566"/>
      <c r="L4" s="532"/>
      <c r="M4" s="532"/>
      <c r="O4" s="280" t="str">
        <f>CONCATENATE(年表!$I35)</f>
        <v>3</v>
      </c>
      <c r="P4" s="278" t="str">
        <f>CONCATENATE(年表!$J35)</f>
        <v>4</v>
      </c>
      <c r="Q4" s="278" t="str">
        <f>CONCATENATE(年表!$K35)</f>
        <v>5</v>
      </c>
      <c r="R4" s="278" t="str">
        <f>CONCATENATE(年表!$L35)</f>
        <v>6</v>
      </c>
      <c r="S4" s="278" t="str">
        <f>CONCATENATE(年表!$M35)</f>
        <v>7</v>
      </c>
      <c r="T4" s="278" t="str">
        <f>CONCATENATE(年表!$N35)</f>
        <v>8</v>
      </c>
      <c r="U4" s="279" t="str">
        <f>CONCATENATE(年表!$O35)</f>
        <v>9</v>
      </c>
    </row>
    <row r="5" spans="1:21" s="1" customFormat="1" ht="24" customHeight="1">
      <c r="A5" s="280" t="str">
        <f>CONCATENATE(年表!$I18)</f>
        <v>15</v>
      </c>
      <c r="B5" s="278" t="str">
        <f>CONCATENATE(年表!$J18)</f>
        <v>16</v>
      </c>
      <c r="C5" s="278" t="str">
        <f>CONCATENATE(年表!$K18)</f>
        <v>17</v>
      </c>
      <c r="D5" s="278" t="str">
        <f>CONCATENATE(年表!$L18)</f>
        <v>18</v>
      </c>
      <c r="E5" s="278" t="str">
        <f>CONCATENATE(年表!$M18)</f>
        <v>19</v>
      </c>
      <c r="F5" s="278" t="str">
        <f>CONCATENATE(年表!$N18)</f>
        <v>20</v>
      </c>
      <c r="G5" s="279" t="str">
        <f>CONCATENATE(年表!$O18)</f>
        <v>21</v>
      </c>
      <c r="I5" s="566"/>
      <c r="J5" s="566"/>
      <c r="K5" s="566"/>
      <c r="L5" s="532"/>
      <c r="M5" s="532"/>
      <c r="O5" s="280" t="str">
        <f>CONCATENATE(年表!$I36)</f>
        <v>10</v>
      </c>
      <c r="P5" s="278" t="str">
        <f>CONCATENATE(年表!$J36)</f>
        <v>11</v>
      </c>
      <c r="Q5" s="278" t="str">
        <f>CONCATENATE(年表!$K36)</f>
        <v>12</v>
      </c>
      <c r="R5" s="278" t="str">
        <f>CONCATENATE(年表!$L36)</f>
        <v>13</v>
      </c>
      <c r="S5" s="278" t="str">
        <f>CONCATENATE(年表!$M36)</f>
        <v>14</v>
      </c>
      <c r="T5" s="278" t="str">
        <f>CONCATENATE(年表!$N36)</f>
        <v>15</v>
      </c>
      <c r="U5" s="279" t="str">
        <f>CONCATENATE(年表!$O36)</f>
        <v>16</v>
      </c>
    </row>
    <row r="6" spans="1:21" s="1" customFormat="1" ht="24" customHeight="1">
      <c r="A6" s="280" t="str">
        <f>CONCATENATE(年表!$I19)</f>
        <v>22</v>
      </c>
      <c r="B6" s="278" t="str">
        <f>CONCATENATE(年表!$J19)</f>
        <v>23</v>
      </c>
      <c r="C6" s="278" t="str">
        <f>CONCATENATE(年表!$K19)</f>
        <v>24</v>
      </c>
      <c r="D6" s="278" t="str">
        <f>CONCATENATE(年表!$L19)</f>
        <v>25</v>
      </c>
      <c r="E6" s="278" t="str">
        <f>CONCATENATE(年表!$M19)</f>
        <v>26</v>
      </c>
      <c r="F6" s="278" t="str">
        <f>CONCATENATE(年表!$N19)</f>
        <v>27</v>
      </c>
      <c r="G6" s="279" t="str">
        <f>CONCATENATE(年表!$O19)</f>
        <v>28</v>
      </c>
      <c r="I6" s="566"/>
      <c r="J6" s="566"/>
      <c r="K6" s="566"/>
      <c r="L6" s="532"/>
      <c r="M6" s="532"/>
      <c r="O6" s="280" t="str">
        <f>CONCATENATE(年表!$I37)</f>
        <v>17</v>
      </c>
      <c r="P6" s="278" t="str">
        <f>CONCATENATE(年表!$J37)</f>
        <v>18</v>
      </c>
      <c r="Q6" s="278" t="str">
        <f>CONCATENATE(年表!$K37)</f>
        <v>19</v>
      </c>
      <c r="R6" s="278" t="str">
        <f>CONCATENATE(年表!$L37)</f>
        <v>20</v>
      </c>
      <c r="S6" s="278" t="str">
        <f>CONCATENATE(年表!$M37)</f>
        <v>21</v>
      </c>
      <c r="T6" s="278" t="str">
        <f>CONCATENATE(年表!$N37)</f>
        <v>22</v>
      </c>
      <c r="U6" s="279" t="str">
        <f>CONCATENATE(年表!$O37)</f>
        <v>23</v>
      </c>
    </row>
    <row r="7" spans="1:21" s="1" customFormat="1" ht="24" customHeight="1">
      <c r="A7" s="280" t="str">
        <f>CONCATENATE(年表!$I20)</f>
        <v>29</v>
      </c>
      <c r="B7" s="278" t="str">
        <f>CONCATENATE(年表!$J20)</f>
        <v>30</v>
      </c>
      <c r="C7" s="278" t="str">
        <f>CONCATENATE(年表!$K20)</f>
        <v>31</v>
      </c>
      <c r="D7" s="278" t="str">
        <f>CONCATENATE(年表!$L20)</f>
        <v/>
      </c>
      <c r="E7" s="278" t="str">
        <f>CONCATENATE(年表!$M20)</f>
        <v/>
      </c>
      <c r="F7" s="278" t="str">
        <f>CONCATENATE(年表!$N20)</f>
        <v/>
      </c>
      <c r="G7" s="279" t="str">
        <f>CONCATENATE(年表!$O20)</f>
        <v/>
      </c>
      <c r="H7" s="428">
        <f>INT(23.2488+0.242194*(年表!$F$3-1980)-INT((年表!$F$3-1980)/4))</f>
        <v>23</v>
      </c>
      <c r="I7" s="566"/>
      <c r="J7" s="566"/>
      <c r="K7" s="566"/>
      <c r="L7" s="532"/>
      <c r="M7" s="532"/>
      <c r="O7" s="280" t="str">
        <f>CONCATENATE(年表!$I38)</f>
        <v>24</v>
      </c>
      <c r="P7" s="278" t="str">
        <f>CONCATENATE(年表!$J38)</f>
        <v>25</v>
      </c>
      <c r="Q7" s="278" t="str">
        <f>CONCATENATE(年表!$K38)</f>
        <v>26</v>
      </c>
      <c r="R7" s="278" t="str">
        <f>CONCATENATE(年表!$L38)</f>
        <v>27</v>
      </c>
      <c r="S7" s="278" t="str">
        <f>CONCATENATE(年表!$M38)</f>
        <v>28</v>
      </c>
      <c r="T7" s="278" t="str">
        <f>CONCATENATE(年表!$N38)</f>
        <v>29</v>
      </c>
      <c r="U7" s="279" t="str">
        <f>CONCATENATE(年表!$O38)</f>
        <v>30</v>
      </c>
    </row>
    <row r="8" spans="1:21" s="1" customFormat="1" ht="24" customHeight="1">
      <c r="A8" s="280" t="str">
        <f>CONCATENATE(年表!$I21)</f>
        <v/>
      </c>
      <c r="B8" s="278" t="str">
        <f>CONCATENATE(年表!$J21)</f>
        <v/>
      </c>
      <c r="C8" s="278" t="str">
        <f>CONCATENATE(年表!$K21)</f>
        <v/>
      </c>
      <c r="D8" s="278" t="str">
        <f>CONCATENATE(年表!$L21)</f>
        <v/>
      </c>
      <c r="E8" s="278" t="str">
        <f>CONCATENATE(年表!$M21)</f>
        <v/>
      </c>
      <c r="F8" s="278" t="str">
        <f>CONCATENATE(年表!$N21)</f>
        <v/>
      </c>
      <c r="G8" s="279" t="str">
        <f>CONCATENATE(年表!$O21)</f>
        <v/>
      </c>
      <c r="H8" s="429"/>
      <c r="I8" s="566"/>
      <c r="J8" s="566"/>
      <c r="K8" s="566"/>
      <c r="L8" s="532"/>
      <c r="M8" s="532"/>
      <c r="O8" s="280" t="str">
        <f>CONCATENATE(年表!$I39)</f>
        <v>31</v>
      </c>
      <c r="P8" s="278" t="str">
        <f>CONCATENATE(年表!$J39)</f>
        <v/>
      </c>
      <c r="Q8" s="278" t="str">
        <f>CONCATENATE(年表!$K39)</f>
        <v/>
      </c>
      <c r="R8" s="278" t="str">
        <f>CONCATENATE(年表!$L39)</f>
        <v/>
      </c>
      <c r="S8" s="278" t="str">
        <f>CONCATENATE(年表!$M39)</f>
        <v/>
      </c>
      <c r="T8" s="278" t="str">
        <f>CONCATENATE(年表!$N39)</f>
        <v/>
      </c>
      <c r="U8" s="279" t="str">
        <f>CONCATENATE(年表!$O39)</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IF(年表!$S$59&lt;&gt;"L","",CONCATENATE(年表!$I25))</f>
        <v/>
      </c>
      <c r="B11" s="555" t="str">
        <f>IF(年表!$S$59&lt;&gt;"C","",CONCATENATE(年表!$I25))</f>
        <v/>
      </c>
      <c r="C11" s="252" t="str">
        <f>IF(年表!$S$59&lt;&gt;"R","",CONCATENATE(年表!$I25))</f>
        <v/>
      </c>
      <c r="D11" s="553" t="str">
        <f>IF(年表!$S$59&lt;&gt;"L","",CONCATENATE(年表!$J25))</f>
        <v/>
      </c>
      <c r="E11" s="549" t="str">
        <f>IF(年表!$S$59&lt;&gt;"C","",CONCATENATE(年表!$J25))</f>
        <v/>
      </c>
      <c r="F11" s="254" t="str">
        <f>IF(年表!$S$59&lt;&gt;"R","",CONCATENATE(年表!$J25))</f>
        <v/>
      </c>
      <c r="G11" s="553" t="str">
        <f>IF(年表!$S$59&lt;&gt;"L","",CONCATENATE(年表!$K25))</f>
        <v/>
      </c>
      <c r="H11" s="549" t="str">
        <f>IF(年表!$S$59&lt;&gt;"C","",CONCATENATE(年表!$K25))</f>
        <v/>
      </c>
      <c r="I11" s="254" t="str">
        <f>IF(年表!$S$59&lt;&gt;"R","",CONCATENATE(年表!$K25))</f>
        <v/>
      </c>
      <c r="J11" s="553" t="str">
        <f>IF(年表!$S$59&lt;&gt;"L","",CONCATENATE(年表!$L25))</f>
        <v/>
      </c>
      <c r="K11" s="549" t="str">
        <f>IF(年表!$S$59&lt;&gt;"C","",CONCATENATE(年表!$L25))</f>
        <v>1</v>
      </c>
      <c r="L11" s="254" t="str">
        <f>IF(年表!$S$59&lt;&gt;"R","",CONCATENATE(年表!$L25))</f>
        <v/>
      </c>
      <c r="M11" s="553" t="str">
        <f>IF(年表!$S$59&lt;&gt;"L","",CONCATENATE(年表!$M25))</f>
        <v/>
      </c>
      <c r="N11" s="549" t="str">
        <f>IF(年表!$S$59&lt;&gt;"C","",CONCATENATE(年表!$M25))</f>
        <v>2</v>
      </c>
      <c r="O11" s="254" t="str">
        <f>IF(年表!$S$59&lt;&gt;"R","",CONCATENATE(年表!$M25))</f>
        <v/>
      </c>
      <c r="P11" s="553" t="str">
        <f>IF(年表!$S$59&lt;&gt;"L","",CONCATENATE(年表!$N25))</f>
        <v/>
      </c>
      <c r="Q11" s="514" t="str">
        <f>IF(年表!$S$59&lt;&gt;"C","",CONCATENATE(年表!$N25))</f>
        <v>3</v>
      </c>
      <c r="R11" s="254" t="str">
        <f>IF(年表!$S$59&lt;&gt;"R","",CONCATENATE(年表!$N25))</f>
        <v/>
      </c>
      <c r="S11" s="545" t="str">
        <f>IF(年表!$S$59&lt;&gt;"L","",CONCATENATE(年表!$O25))</f>
        <v/>
      </c>
      <c r="T11" s="543" t="str">
        <f>IF(年表!$S$59&lt;&gt;"C","",CONCATENATE(年表!$O25))</f>
        <v>4</v>
      </c>
      <c r="U11" s="255" t="str">
        <f>IF(年表!$S$59&lt;&gt;"R","",CONCATENATE(年表!$O25))</f>
        <v/>
      </c>
    </row>
    <row r="12" spans="1:21" s="3" customFormat="1" ht="42.95" customHeight="1">
      <c r="A12" s="552"/>
      <c r="B12" s="556"/>
      <c r="C12" s="275"/>
      <c r="D12" s="554"/>
      <c r="E12" s="550"/>
      <c r="F12" s="275"/>
      <c r="G12" s="554"/>
      <c r="H12" s="550"/>
      <c r="I12" s="275"/>
      <c r="J12" s="554"/>
      <c r="K12" s="550"/>
      <c r="L12" s="275"/>
      <c r="M12" s="554"/>
      <c r="N12" s="550"/>
      <c r="O12" s="275"/>
      <c r="P12" s="554"/>
      <c r="Q12" s="515"/>
      <c r="R12" s="275"/>
      <c r="S12" s="546"/>
      <c r="T12" s="544"/>
      <c r="U12" s="275"/>
    </row>
    <row r="13" spans="1:21" s="3" customFormat="1" ht="42.95" customHeight="1">
      <c r="A13" s="534"/>
      <c r="B13" s="535"/>
      <c r="C13" s="536"/>
      <c r="D13" s="534"/>
      <c r="E13" s="535"/>
      <c r="F13" s="536"/>
      <c r="G13" s="534"/>
      <c r="H13" s="535"/>
      <c r="I13" s="536"/>
      <c r="J13" s="534"/>
      <c r="K13" s="535"/>
      <c r="L13" s="536"/>
      <c r="M13" s="534"/>
      <c r="N13" s="535"/>
      <c r="O13" s="536"/>
      <c r="P13" s="534"/>
      <c r="Q13" s="535"/>
      <c r="R13" s="536"/>
      <c r="S13" s="534"/>
      <c r="T13" s="535"/>
      <c r="U13" s="536"/>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51" t="str">
        <f>IF(年表!$S$59&lt;&gt;"L","",CONCATENATE(年表!$I26))</f>
        <v/>
      </c>
      <c r="B15" s="555" t="str">
        <f>IF(年表!$S$59&lt;&gt;"C","",CONCATENATE(年表!$I26))</f>
        <v>5</v>
      </c>
      <c r="C15" s="252" t="str">
        <f>IF(年表!$S$59&lt;&gt;"R","",CONCATENATE(年表!$I26))</f>
        <v/>
      </c>
      <c r="D15" s="553" t="str">
        <f>IF(年表!$S$59&lt;&gt;"L","",CONCATENATE(年表!$J26))</f>
        <v/>
      </c>
      <c r="E15" s="549" t="str">
        <f>IF(年表!$S$59&lt;&gt;"C","",CONCATENATE(年表!$J26))</f>
        <v>6</v>
      </c>
      <c r="F15" s="254" t="str">
        <f>IF(年表!$S$59&lt;&gt;"R","",CONCATENATE(年表!$J26))</f>
        <v/>
      </c>
      <c r="G15" s="553" t="str">
        <f>IF(年表!$S$59&lt;&gt;"L","",CONCATENATE(年表!$K26))</f>
        <v/>
      </c>
      <c r="H15" s="549" t="str">
        <f>IF(年表!$S$59&lt;&gt;"C","",CONCATENATE(年表!$K26))</f>
        <v>7</v>
      </c>
      <c r="I15" s="254" t="str">
        <f>IF(年表!$S$59&lt;&gt;"R","",CONCATENATE(年表!$K26))</f>
        <v/>
      </c>
      <c r="J15" s="553" t="str">
        <f>IF(年表!$S$59&lt;&gt;"L","",CONCATENATE(年表!$L26))</f>
        <v/>
      </c>
      <c r="K15" s="516" t="str">
        <f>IF(年表!$S$59&lt;&gt;"C","",CONCATENATE(年表!$L26))</f>
        <v>8</v>
      </c>
      <c r="L15" s="254" t="str">
        <f>IF(年表!$S$59&lt;&gt;"R","",CONCATENATE(年表!$L26))</f>
        <v/>
      </c>
      <c r="M15" s="553" t="str">
        <f>IF(年表!$S$59&lt;&gt;"L","",CONCATENATE(年表!$M26))</f>
        <v/>
      </c>
      <c r="N15" s="516" t="str">
        <f>IF(年表!$S$59&lt;&gt;"C","",CONCATENATE(年表!$M26))</f>
        <v>9</v>
      </c>
      <c r="O15" s="254" t="str">
        <f>IF(年表!$S$59&lt;&gt;"R","",CONCATENATE(年表!$M26))</f>
        <v/>
      </c>
      <c r="P15" s="553" t="str">
        <f>IF(年表!$S$59&lt;&gt;"L","",CONCATENATE(年表!$N26))</f>
        <v/>
      </c>
      <c r="Q15" s="516" t="str">
        <f>IF(年表!$S$59&lt;&gt;"C","",CONCATENATE(年表!$N26))</f>
        <v>10</v>
      </c>
      <c r="R15" s="254" t="str">
        <f>IF(年表!$S$59&lt;&gt;"R","",CONCATENATE(年表!$N26))</f>
        <v/>
      </c>
      <c r="S15" s="545" t="str">
        <f>IF(年表!$S$59&lt;&gt;"L","",CONCATENATE(年表!$O26))</f>
        <v/>
      </c>
      <c r="T15" s="543" t="str">
        <f>IF(年表!$S$59&lt;&gt;"C","",CONCATENATE(年表!$O26))</f>
        <v>11</v>
      </c>
      <c r="U15" s="255" t="str">
        <f>IF(年表!$S$59&lt;&gt;"R","",CONCATENATE(年表!$O26))</f>
        <v/>
      </c>
    </row>
    <row r="16" spans="1:21" ht="42.95" customHeight="1">
      <c r="A16" s="552"/>
      <c r="B16" s="556"/>
      <c r="C16" s="275"/>
      <c r="D16" s="554"/>
      <c r="E16" s="550"/>
      <c r="F16" s="275"/>
      <c r="G16" s="554"/>
      <c r="H16" s="550"/>
      <c r="I16" s="275"/>
      <c r="J16" s="554"/>
      <c r="K16" s="517"/>
      <c r="L16" s="275"/>
      <c r="M16" s="554"/>
      <c r="N16" s="517"/>
      <c r="O16" s="275"/>
      <c r="P16" s="554"/>
      <c r="Q16" s="517"/>
      <c r="R16" s="275"/>
      <c r="S16" s="546"/>
      <c r="T16" s="544"/>
      <c r="U16" s="275"/>
    </row>
    <row r="17" spans="1:21" ht="42.95" customHeight="1">
      <c r="A17" s="534"/>
      <c r="B17" s="535"/>
      <c r="C17" s="536"/>
      <c r="D17" s="534"/>
      <c r="E17" s="535"/>
      <c r="F17" s="536"/>
      <c r="G17" s="534"/>
      <c r="H17" s="535"/>
      <c r="I17" s="536"/>
      <c r="J17" s="534"/>
      <c r="K17" s="535"/>
      <c r="L17" s="536"/>
      <c r="M17" s="534"/>
      <c r="N17" s="535"/>
      <c r="O17" s="536"/>
      <c r="P17" s="534"/>
      <c r="Q17" s="535"/>
      <c r="R17" s="536"/>
      <c r="S17" s="534"/>
      <c r="T17" s="535"/>
      <c r="U17" s="536"/>
    </row>
    <row r="18" spans="1:21"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1" ht="47.25" customHeight="1">
      <c r="A19" s="551" t="str">
        <f>IF(年表!$S$59&lt;&gt;"L","",CONCATENATE(年表!$I27))</f>
        <v/>
      </c>
      <c r="B19" s="555" t="str">
        <f>IF(年表!$S$59&lt;&gt;"C","",CONCATENATE(年表!$I27))</f>
        <v>12</v>
      </c>
      <c r="C19" s="256" t="str">
        <f>IF(年表!$S$59&lt;&gt;"R","",CONCATENATE(年表!$I27))</f>
        <v/>
      </c>
      <c r="D19" s="553" t="str">
        <f>IF(年表!$S$59&lt;&gt;"L","",CONCATENATE(年表!$J27))</f>
        <v/>
      </c>
      <c r="E19" s="549" t="str">
        <f>IF(年表!$S$59&lt;&gt;"C","",CONCATENATE(年表!$J27))</f>
        <v>13</v>
      </c>
      <c r="F19" s="257" t="str">
        <f>IF(年表!$S$59&lt;&gt;"R","",CONCATENATE(年表!$J27))</f>
        <v/>
      </c>
      <c r="G19" s="553" t="str">
        <f>IF(年表!$S$59&lt;&gt;"L","",CONCATENATE(年表!$K27))</f>
        <v/>
      </c>
      <c r="H19" s="549" t="str">
        <f>IF(年表!$S$59&lt;&gt;"C","",CONCATENATE(年表!$K27))</f>
        <v>14</v>
      </c>
      <c r="I19" s="257" t="str">
        <f>IF(年表!$S$59&lt;&gt;"R","",CONCATENATE(年表!$K27))</f>
        <v/>
      </c>
      <c r="J19" s="553" t="str">
        <f>IF(年表!$S$59&lt;&gt;"L","",CONCATENATE(年表!$L27))</f>
        <v/>
      </c>
      <c r="K19" s="549" t="str">
        <f>IF(年表!$S$59&lt;&gt;"C","",CONCATENATE(年表!$L27))</f>
        <v>15</v>
      </c>
      <c r="L19" s="257" t="str">
        <f>IF(年表!$S$59&lt;&gt;"R","",CONCATENATE(年表!$L27))</f>
        <v/>
      </c>
      <c r="M19" s="553" t="str">
        <f>IF(年表!$S$59&lt;&gt;"L","",CONCATENATE(年表!$M27))</f>
        <v/>
      </c>
      <c r="N19" s="549" t="str">
        <f>IF(年表!$S$59&lt;&gt;"C","",CONCATENATE(年表!$M27))</f>
        <v>16</v>
      </c>
      <c r="O19" s="257" t="str">
        <f>IF(年表!$S$59&lt;&gt;"R","",CONCATENATE(年表!$M27))</f>
        <v/>
      </c>
      <c r="P19" s="553" t="str">
        <f>IF(年表!$S$59&lt;&gt;"L","",CONCATENATE(年表!$N27))</f>
        <v/>
      </c>
      <c r="Q19" s="514" t="str">
        <f>IF(年表!$S$59&lt;&gt;"C","",CONCATENATE(年表!$N27))</f>
        <v>17</v>
      </c>
      <c r="R19" s="257" t="str">
        <f>IF(年表!$S$59&lt;&gt;"R","",CONCATENATE(年表!$N27))</f>
        <v/>
      </c>
      <c r="S19" s="545" t="str">
        <f>IF(年表!$S$59&lt;&gt;"L","",CONCATENATE(年表!$O27))</f>
        <v/>
      </c>
      <c r="T19" s="543" t="str">
        <f>IF(年表!$S$59&lt;&gt;"C","",CONCATENATE(年表!$O27))</f>
        <v>18</v>
      </c>
      <c r="U19" s="258" t="str">
        <f>IF(年表!$S$59&lt;&gt;"R","",CONCATENATE(年表!$O27))</f>
        <v/>
      </c>
    </row>
    <row r="20" spans="1:21" ht="42.95" customHeight="1">
      <c r="A20" s="552"/>
      <c r="B20" s="556"/>
      <c r="C20" s="275"/>
      <c r="D20" s="554"/>
      <c r="E20" s="550"/>
      <c r="F20" s="275"/>
      <c r="G20" s="554"/>
      <c r="H20" s="550"/>
      <c r="I20" s="275"/>
      <c r="J20" s="554"/>
      <c r="K20" s="550"/>
      <c r="L20" s="275"/>
      <c r="M20" s="554"/>
      <c r="N20" s="550"/>
      <c r="O20" s="275"/>
      <c r="P20" s="554"/>
      <c r="Q20" s="515"/>
      <c r="R20" s="275"/>
      <c r="S20" s="546"/>
      <c r="T20" s="544"/>
      <c r="U20" s="275"/>
    </row>
    <row r="21" spans="1:21" ht="42.95" customHeight="1">
      <c r="A21" s="534"/>
      <c r="B21" s="535"/>
      <c r="C21" s="536"/>
      <c r="D21" s="521" t="str">
        <f>IF(OR(CONCATENATE(D19,E19)="15",CONCATENATE(D19,E19)="16"),"敬老の日","")</f>
        <v/>
      </c>
      <c r="E21" s="522"/>
      <c r="F21" s="523"/>
      <c r="G21" s="534"/>
      <c r="H21" s="535"/>
      <c r="I21" s="536"/>
      <c r="J21" s="534"/>
      <c r="K21" s="535"/>
      <c r="L21" s="536"/>
      <c r="M21" s="534"/>
      <c r="N21" s="535"/>
      <c r="O21" s="536"/>
      <c r="P21" s="534"/>
      <c r="Q21" s="535"/>
      <c r="R21" s="536"/>
      <c r="S21" s="534" t="str">
        <f>IF(VALUE(T19)=$H$7,"秋分の日","")</f>
        <v/>
      </c>
      <c r="T21" s="535"/>
      <c r="U21" s="536"/>
    </row>
    <row r="22" spans="1:21"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1" ht="47.25" customHeight="1">
      <c r="A23" s="551" t="str">
        <f>IF(年表!$S$59&lt;&gt;"L","",CONCATENATE(年表!$I28))</f>
        <v/>
      </c>
      <c r="B23" s="555" t="str">
        <f>IF(年表!$S$59&lt;&gt;"C","",CONCATENATE(年表!$I28))</f>
        <v>19</v>
      </c>
      <c r="C23" s="252" t="str">
        <f>IF(年表!$S$59&lt;&gt;"R","",CONCATENATE(年表!$I28))</f>
        <v/>
      </c>
      <c r="D23" s="553" t="str">
        <f>IF(年表!$S$59&lt;&gt;"L","",CONCATENATE(年表!$J28))</f>
        <v/>
      </c>
      <c r="E23" s="549" t="str">
        <f>IF(年表!$S$59&lt;&gt;"C","",CONCATENATE(年表!$J28))</f>
        <v>20</v>
      </c>
      <c r="F23" s="253" t="str">
        <f>IF(年表!$S$59&lt;&gt;"R","",CONCATENATE(年表!$J28))</f>
        <v/>
      </c>
      <c r="G23" s="553" t="str">
        <f>IF(年表!$S$59&lt;&gt;"L","",CONCATENATE(年表!$K28))</f>
        <v/>
      </c>
      <c r="H23" s="549" t="str">
        <f>IF(年表!$S$59&lt;&gt;"C","",CONCATENATE(年表!$K28))</f>
        <v>21</v>
      </c>
      <c r="I23" s="254" t="str">
        <f>IF(年表!$S$59&lt;&gt;"R","",CONCATENATE(年表!$K28))</f>
        <v/>
      </c>
      <c r="J23" s="553" t="str">
        <f>IF(年表!$S$59&lt;&gt;"L","",CONCATENATE(年表!$L28))</f>
        <v/>
      </c>
      <c r="K23" s="549" t="str">
        <f>IF(年表!$S$59&lt;&gt;"C","",CONCATENATE(年表!$L28))</f>
        <v>22</v>
      </c>
      <c r="L23" s="254" t="str">
        <f>IF(年表!$S$59&lt;&gt;"R","",CONCATENATE(年表!$L28))</f>
        <v/>
      </c>
      <c r="M23" s="553" t="str">
        <f>IF(年表!$S$59&lt;&gt;"L","",CONCATENATE(年表!$M28))</f>
        <v/>
      </c>
      <c r="N23" s="516" t="str">
        <f>IF(年表!$S$59&lt;&gt;"C","",CONCATENATE(年表!$M28))</f>
        <v>23</v>
      </c>
      <c r="O23" s="254" t="str">
        <f>IF(年表!$S$59&lt;&gt;"R","",CONCATENATE(年表!$M28))</f>
        <v/>
      </c>
      <c r="P23" s="553" t="str">
        <f>IF(年表!$S$59&lt;&gt;"L","",CONCATENATE(年表!$N28))</f>
        <v/>
      </c>
      <c r="Q23" s="516" t="str">
        <f>IF(年表!$S$59&lt;&gt;"C","",CONCATENATE(年表!$N28))</f>
        <v>24</v>
      </c>
      <c r="R23" s="254" t="str">
        <f>IF(年表!$S$59&lt;&gt;"R","",CONCATENATE(年表!$N28))</f>
        <v/>
      </c>
      <c r="S23" s="553" t="str">
        <f>IF(年表!$S$59&lt;&gt;"L","",CONCATENATE(年表!$O28))</f>
        <v/>
      </c>
      <c r="T23" s="561" t="str">
        <f>IF(年表!$S$59&lt;&gt;"C","",CONCATENATE(年表!$O28))</f>
        <v>25</v>
      </c>
      <c r="U23" s="254" t="str">
        <f>IF(年表!$S$59&lt;&gt;"R","",CONCATENATE(年表!$O28))</f>
        <v/>
      </c>
    </row>
    <row r="24" spans="1:21" ht="42.95" customHeight="1">
      <c r="A24" s="552"/>
      <c r="B24" s="556"/>
      <c r="C24" s="275"/>
      <c r="D24" s="554"/>
      <c r="E24" s="550"/>
      <c r="F24" s="275"/>
      <c r="G24" s="554"/>
      <c r="H24" s="550"/>
      <c r="I24" s="275"/>
      <c r="J24" s="554"/>
      <c r="K24" s="550"/>
      <c r="L24" s="275"/>
      <c r="M24" s="554"/>
      <c r="N24" s="517"/>
      <c r="O24" s="275"/>
      <c r="P24" s="554"/>
      <c r="Q24" s="517"/>
      <c r="R24" s="275"/>
      <c r="S24" s="554"/>
      <c r="T24" s="562"/>
      <c r="U24" s="275"/>
    </row>
    <row r="25" spans="1:21" ht="42.95" customHeight="1">
      <c r="A25" s="534" t="str">
        <f>IF(VALUE(B23)=$H$7,"秋分の日","")</f>
        <v/>
      </c>
      <c r="B25" s="535"/>
      <c r="C25" s="536"/>
      <c r="D25" s="521" t="str">
        <f>IF(AND(CONCATENATE(D23,E23)&gt;="17",CONCATENATE(D23,E23)&lt;="21"),"敬老の日",IF(VALUE(E23)=$H$7,"秋分の日",""))</f>
        <v>敬老の日</v>
      </c>
      <c r="E25" s="522"/>
      <c r="F25" s="523"/>
      <c r="G25" s="521" t="str">
        <f>IF(VALUE(H23)=$H$7,"秋分の日","")</f>
        <v/>
      </c>
      <c r="H25" s="522"/>
      <c r="I25" s="523"/>
      <c r="J25" s="534" t="str">
        <f>IF(VALUE(K23)=$H$7,"秋分の日","")</f>
        <v/>
      </c>
      <c r="K25" s="535"/>
      <c r="L25" s="536"/>
      <c r="M25" s="521" t="str">
        <f>IF(VALUE(N23)=$H$7,"秋分の日","")</f>
        <v>秋分の日</v>
      </c>
      <c r="N25" s="522"/>
      <c r="O25" s="523"/>
      <c r="P25" s="534" t="str">
        <f>IF(VALUE(Q23)=$H$7,"秋分の日","")</f>
        <v/>
      </c>
      <c r="Q25" s="535"/>
      <c r="R25" s="536"/>
      <c r="S25" s="534"/>
      <c r="T25" s="535"/>
      <c r="U25" s="536"/>
    </row>
    <row r="26" spans="1:21"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1" ht="47.25" customHeight="1">
      <c r="A27" s="551" t="str">
        <f>IF(年表!$S$59&lt;&gt;"L","",CONCATENATE(年表!$I29))</f>
        <v/>
      </c>
      <c r="B27" s="555" t="str">
        <f>IF(年表!$S$59&lt;&gt;"C","",CONCATENATE(年表!$I29))</f>
        <v>26</v>
      </c>
      <c r="C27" s="256" t="str">
        <f>IF(年表!$S$59&lt;&gt;"R","",CONCATENATE(年表!$I29))</f>
        <v/>
      </c>
      <c r="D27" s="553" t="str">
        <f>IF(年表!$S$59&lt;&gt;"L","",CONCATENATE(年表!$J29))</f>
        <v/>
      </c>
      <c r="E27" s="549" t="str">
        <f>IF(年表!$S$59&lt;&gt;"C","",CONCATENATE(年表!$J29))</f>
        <v>27</v>
      </c>
      <c r="F27" s="253" t="str">
        <f>IF(年表!$S$59&lt;&gt;"R","",CONCATENATE(年表!$J29))</f>
        <v/>
      </c>
      <c r="G27" s="553" t="str">
        <f>IF(年表!$S$59&lt;&gt;"L","",CONCATENATE(年表!$K29))</f>
        <v/>
      </c>
      <c r="H27" s="549" t="str">
        <f>IF(年表!$S$59&lt;&gt;"C","",CONCATENATE(年表!$K29))</f>
        <v>28</v>
      </c>
      <c r="I27" s="257" t="str">
        <f>IF(年表!$S$59&lt;&gt;"R","",CONCATENATE(年表!$K29))</f>
        <v/>
      </c>
      <c r="J27" s="553" t="str">
        <f>IF(年表!$S$59&lt;&gt;"L","",CONCATENATE(年表!$L29))</f>
        <v/>
      </c>
      <c r="K27" s="549" t="str">
        <f>IF(年表!$S$59&lt;&gt;"C","",CONCATENATE(年表!$L29))</f>
        <v>29</v>
      </c>
      <c r="L27" s="257" t="str">
        <f>IF(年表!$S$59&lt;&gt;"R","",CONCATENATE(年表!$L29))</f>
        <v/>
      </c>
      <c r="M27" s="553" t="str">
        <f>IF(年表!$S$59&lt;&gt;"L","",CONCATENATE(年表!$M29))</f>
        <v/>
      </c>
      <c r="N27" s="549" t="str">
        <f>IF(年表!$S$59&lt;&gt;"C","",CONCATENATE(年表!$M29))</f>
        <v>30</v>
      </c>
      <c r="O27" s="257" t="str">
        <f>IF(年表!$S$59&lt;&gt;"R","",CONCATENATE(年表!$M29))</f>
        <v/>
      </c>
      <c r="P27" s="553" t="str">
        <f>IF(年表!$S$59&lt;&gt;"L","",CONCATENATE(年表!$N29))</f>
        <v/>
      </c>
      <c r="Q27" s="549" t="str">
        <f>IF(年表!$S$59&lt;&gt;"C","",CONCATENATE(年表!$N29))</f>
        <v/>
      </c>
      <c r="R27" s="257" t="str">
        <f>IF(年表!$S$59&lt;&gt;"R","",CONCATENATE(年表!$N29))</f>
        <v/>
      </c>
      <c r="S27" s="545" t="str">
        <f>IF(年表!$S$59&lt;&gt;"L","",CONCATENATE(年表!$O29))</f>
        <v/>
      </c>
      <c r="T27" s="543" t="str">
        <f>IF(年表!$S$59&lt;&gt;"C","",CONCATENATE(年表!$O29))</f>
        <v/>
      </c>
      <c r="U27" s="258" t="str">
        <f>IF(年表!$S$59&lt;&gt;"R","",CONCATENATE(年表!$O29))</f>
        <v/>
      </c>
    </row>
    <row r="28" spans="1:21" ht="42.95" customHeight="1">
      <c r="A28" s="552"/>
      <c r="B28" s="556"/>
      <c r="C28" s="275"/>
      <c r="D28" s="554"/>
      <c r="E28" s="550"/>
      <c r="F28" s="275"/>
      <c r="G28" s="554"/>
      <c r="H28" s="550"/>
      <c r="I28" s="275"/>
      <c r="J28" s="554"/>
      <c r="K28" s="550"/>
      <c r="L28" s="275"/>
      <c r="M28" s="554"/>
      <c r="N28" s="550"/>
      <c r="O28" s="275"/>
      <c r="P28" s="554"/>
      <c r="Q28" s="550"/>
      <c r="R28" s="275"/>
      <c r="S28" s="546"/>
      <c r="T28" s="544"/>
      <c r="U28" s="275"/>
    </row>
    <row r="29" spans="1:21" ht="42.95" customHeight="1">
      <c r="A29" s="521" t="str">
        <f>IF(VALUE(B27)=$H$7,"秋分の日","")</f>
        <v/>
      </c>
      <c r="B29" s="522"/>
      <c r="C29" s="523"/>
      <c r="D29" s="521" t="str">
        <f>IF($H$7+1&lt;&gt;VALUE(E27),"","振替休日")</f>
        <v/>
      </c>
      <c r="E29" s="522"/>
      <c r="F29" s="523"/>
      <c r="G29" s="534"/>
      <c r="H29" s="535"/>
      <c r="I29" s="536"/>
      <c r="J29" s="534"/>
      <c r="K29" s="535"/>
      <c r="L29" s="536"/>
      <c r="M29" s="534"/>
      <c r="N29" s="535"/>
      <c r="O29" s="536"/>
      <c r="P29" s="534"/>
      <c r="Q29" s="535"/>
      <c r="R29" s="536"/>
      <c r="S29" s="534"/>
      <c r="T29" s="535"/>
      <c r="U29" s="536"/>
    </row>
    <row r="30" spans="1:21"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1" ht="47.25" customHeight="1">
      <c r="A31" s="551" t="str">
        <f>IF(年表!$S$59&lt;&gt;"L","",CONCATENATE(年表!$I30))</f>
        <v/>
      </c>
      <c r="B31" s="555" t="str">
        <f>IF(年表!$S$59&lt;&gt;"C","",CONCATENATE(年表!$I30))</f>
        <v/>
      </c>
      <c r="C31" s="252" t="str">
        <f>IF(年表!$S$59&lt;&gt;"R","",CONCATENATE(年表!$I30))</f>
        <v/>
      </c>
      <c r="D31" s="553" t="str">
        <f>IF(年表!$S$59&lt;&gt;"L","",CONCATENATE(年表!$J30))</f>
        <v/>
      </c>
      <c r="E31" s="549" t="str">
        <f>IF(年表!$S$59&lt;&gt;"C","",CONCATENATE(年表!$J30))</f>
        <v/>
      </c>
      <c r="F31" s="254" t="str">
        <f>IF(年表!$S$59&lt;&gt;"R","",CONCATENATE(年表!$J30))</f>
        <v/>
      </c>
      <c r="G31" s="553" t="str">
        <f>IF(年表!$S$59&lt;&gt;"L","",CONCATENATE(年表!$K30))</f>
        <v/>
      </c>
      <c r="H31" s="549" t="str">
        <f>IF(年表!$S$59&lt;&gt;"C","",CONCATENATE(年表!$K30))</f>
        <v/>
      </c>
      <c r="I31" s="254" t="str">
        <f>IF(年表!$S$59&lt;&gt;"R","",CONCATENATE(年表!$K30))</f>
        <v/>
      </c>
      <c r="J31" s="553" t="str">
        <f>IF(年表!$S$59&lt;&gt;"L","",CONCATENATE(年表!$L30))</f>
        <v/>
      </c>
      <c r="K31" s="549" t="str">
        <f>IF(年表!$S$59&lt;&gt;"C","",CONCATENATE(年表!$L30))</f>
        <v/>
      </c>
      <c r="L31" s="254" t="str">
        <f>IF(年表!$S$59&lt;&gt;"R","",CONCATENATE(年表!$L30))</f>
        <v/>
      </c>
      <c r="M31" s="553" t="str">
        <f>IF(年表!$S$59&lt;&gt;"L","",CONCATENATE(年表!$M30))</f>
        <v/>
      </c>
      <c r="N31" s="549" t="str">
        <f>IF(年表!$S$59&lt;&gt;"C","",CONCATENATE(年表!$M30))</f>
        <v/>
      </c>
      <c r="O31" s="254" t="str">
        <f>IF(年表!$S$59&lt;&gt;"R","",CONCATENATE(年表!$M30))</f>
        <v/>
      </c>
      <c r="P31" s="553" t="str">
        <f>IF(年表!$S$59&lt;&gt;"L","",CONCATENATE(年表!$N30))</f>
        <v/>
      </c>
      <c r="Q31" s="549" t="str">
        <f>IF(年表!$S$59&lt;&gt;"C","",CONCATENATE(年表!$N30))</f>
        <v/>
      </c>
      <c r="R31" s="254" t="str">
        <f>IF(年表!$S$59&lt;&gt;"R","",CONCATENATE(年表!$N30))</f>
        <v/>
      </c>
      <c r="S31" s="545" t="str">
        <f>IF(年表!$S$59&lt;&gt;"L","",CONCATENATE(年表!$O30))</f>
        <v/>
      </c>
      <c r="T31" s="543" t="str">
        <f>IF(年表!$S$59&lt;&gt;"C","",CONCATENATE(年表!$O30))</f>
        <v/>
      </c>
      <c r="U31" s="255" t="str">
        <f>IF(年表!$S$59&lt;&gt;"R","",CONCATENATE(年表!$O30))</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sheetData>
  <mergeCells count="180">
    <mergeCell ref="E27:E28"/>
    <mergeCell ref="H27:H28"/>
    <mergeCell ref="K27:K28"/>
    <mergeCell ref="A26:C26"/>
    <mergeCell ref="D26:F26"/>
    <mergeCell ref="G26:I26"/>
    <mergeCell ref="J26:L26"/>
    <mergeCell ref="A27:A28"/>
    <mergeCell ref="D27:D28"/>
    <mergeCell ref="B27:B28"/>
    <mergeCell ref="G27:G28"/>
    <mergeCell ref="J27:J28"/>
    <mergeCell ref="A10:C10"/>
    <mergeCell ref="D10:F10"/>
    <mergeCell ref="B11:B12"/>
    <mergeCell ref="E11:E12"/>
    <mergeCell ref="H11:H12"/>
    <mergeCell ref="K11:K12"/>
    <mergeCell ref="A11:A12"/>
    <mergeCell ref="D11:D12"/>
    <mergeCell ref="G11:G12"/>
    <mergeCell ref="I1:K2"/>
    <mergeCell ref="L1:L2"/>
    <mergeCell ref="G10:I10"/>
    <mergeCell ref="J10:L10"/>
    <mergeCell ref="N11:N12"/>
    <mergeCell ref="Q11:Q12"/>
    <mergeCell ref="I3:K8"/>
    <mergeCell ref="L3:M8"/>
    <mergeCell ref="P10:R10"/>
    <mergeCell ref="P11:P12"/>
    <mergeCell ref="M10:O10"/>
    <mergeCell ref="M11:M12"/>
    <mergeCell ref="R9:U9"/>
    <mergeCell ref="S10:U10"/>
    <mergeCell ref="T11:T12"/>
    <mergeCell ref="S11:S12"/>
    <mergeCell ref="J11:J12"/>
    <mergeCell ref="S17:U17"/>
    <mergeCell ref="S18:U18"/>
    <mergeCell ref="A18:C18"/>
    <mergeCell ref="T23:T24"/>
    <mergeCell ref="Q23:Q24"/>
    <mergeCell ref="S23:S24"/>
    <mergeCell ref="P23:P24"/>
    <mergeCell ref="M23:M24"/>
    <mergeCell ref="M25:O25"/>
    <mergeCell ref="P25:R25"/>
    <mergeCell ref="A19:A20"/>
    <mergeCell ref="B19:B20"/>
    <mergeCell ref="E19:E20"/>
    <mergeCell ref="K19:K20"/>
    <mergeCell ref="G19:G20"/>
    <mergeCell ref="D18:F18"/>
    <mergeCell ref="P18:R18"/>
    <mergeCell ref="A17:C17"/>
    <mergeCell ref="D17:F17"/>
    <mergeCell ref="G17:I17"/>
    <mergeCell ref="M17:O17"/>
    <mergeCell ref="J17:L17"/>
    <mergeCell ref="J19:J20"/>
    <mergeCell ref="M18:O18"/>
    <mergeCell ref="Q15:Q16"/>
    <mergeCell ref="N15:N16"/>
    <mergeCell ref="K15:K16"/>
    <mergeCell ref="H15:H16"/>
    <mergeCell ref="A25:C25"/>
    <mergeCell ref="D25:F25"/>
    <mergeCell ref="G25:I25"/>
    <mergeCell ref="J25:L25"/>
    <mergeCell ref="P17:R17"/>
    <mergeCell ref="N19:N20"/>
    <mergeCell ref="G18:I18"/>
    <mergeCell ref="J18:L18"/>
    <mergeCell ref="H19:H20"/>
    <mergeCell ref="M19:M20"/>
    <mergeCell ref="P19:P20"/>
    <mergeCell ref="A21:C21"/>
    <mergeCell ref="D21:F21"/>
    <mergeCell ref="G21:I21"/>
    <mergeCell ref="J21:L21"/>
    <mergeCell ref="K23:K24"/>
    <mergeCell ref="A22:C22"/>
    <mergeCell ref="D22:F22"/>
    <mergeCell ref="G22:I22"/>
    <mergeCell ref="J22:L22"/>
    <mergeCell ref="A14:C14"/>
    <mergeCell ref="D13:F13"/>
    <mergeCell ref="G13:I13"/>
    <mergeCell ref="D14:F14"/>
    <mergeCell ref="S13:U13"/>
    <mergeCell ref="P14:R14"/>
    <mergeCell ref="S14:U14"/>
    <mergeCell ref="S15:S16"/>
    <mergeCell ref="G14:I14"/>
    <mergeCell ref="P15:P16"/>
    <mergeCell ref="M15:M16"/>
    <mergeCell ref="J15:J16"/>
    <mergeCell ref="G15:G16"/>
    <mergeCell ref="P13:R13"/>
    <mergeCell ref="M13:O13"/>
    <mergeCell ref="J14:L14"/>
    <mergeCell ref="M14:O14"/>
    <mergeCell ref="J13:L13"/>
    <mergeCell ref="A13:C13"/>
    <mergeCell ref="D15:D16"/>
    <mergeCell ref="A15:A16"/>
    <mergeCell ref="E15:E16"/>
    <mergeCell ref="B15:B16"/>
    <mergeCell ref="T15:T16"/>
    <mergeCell ref="A30:C30"/>
    <mergeCell ref="D30:F30"/>
    <mergeCell ref="G30:I30"/>
    <mergeCell ref="J30:L30"/>
    <mergeCell ref="M30:O30"/>
    <mergeCell ref="P30:R30"/>
    <mergeCell ref="A29:C29"/>
    <mergeCell ref="D29:F29"/>
    <mergeCell ref="M29:O29"/>
    <mergeCell ref="P29:R29"/>
    <mergeCell ref="G29:I29"/>
    <mergeCell ref="J29:L29"/>
    <mergeCell ref="S25:U25"/>
    <mergeCell ref="N23:N24"/>
    <mergeCell ref="T27:T28"/>
    <mergeCell ref="S33:U33"/>
    <mergeCell ref="M34:O34"/>
    <mergeCell ref="P34:R34"/>
    <mergeCell ref="S34:U34"/>
    <mergeCell ref="G31:G32"/>
    <mergeCell ref="H31:H32"/>
    <mergeCell ref="T31:T32"/>
    <mergeCell ref="N31:N32"/>
    <mergeCell ref="K31:K32"/>
    <mergeCell ref="Q27:Q28"/>
    <mergeCell ref="M26:O26"/>
    <mergeCell ref="P26:R26"/>
    <mergeCell ref="S26:U26"/>
    <mergeCell ref="S29:U29"/>
    <mergeCell ref="S30:U30"/>
    <mergeCell ref="M27:M28"/>
    <mergeCell ref="P27:P28"/>
    <mergeCell ref="S27:S28"/>
    <mergeCell ref="N27:N28"/>
    <mergeCell ref="A34:C34"/>
    <mergeCell ref="D34:F34"/>
    <mergeCell ref="G34:I34"/>
    <mergeCell ref="J34:L34"/>
    <mergeCell ref="A33:C33"/>
    <mergeCell ref="D33:F33"/>
    <mergeCell ref="S31:S32"/>
    <mergeCell ref="P31:P32"/>
    <mergeCell ref="M31:M32"/>
    <mergeCell ref="J31:J32"/>
    <mergeCell ref="G33:I33"/>
    <mergeCell ref="J33:L33"/>
    <mergeCell ref="M33:O33"/>
    <mergeCell ref="D31:D32"/>
    <mergeCell ref="A31:A32"/>
    <mergeCell ref="P33:R33"/>
    <mergeCell ref="Q31:Q32"/>
    <mergeCell ref="E31:E32"/>
    <mergeCell ref="B31:B32"/>
    <mergeCell ref="S19:S20"/>
    <mergeCell ref="J23:J24"/>
    <mergeCell ref="D23:D24"/>
    <mergeCell ref="A23:A24"/>
    <mergeCell ref="S22:U22"/>
    <mergeCell ref="P21:R21"/>
    <mergeCell ref="S21:U21"/>
    <mergeCell ref="Q19:Q20"/>
    <mergeCell ref="D19:D20"/>
    <mergeCell ref="G23:G24"/>
    <mergeCell ref="H23:H24"/>
    <mergeCell ref="E23:E24"/>
    <mergeCell ref="B23:B24"/>
    <mergeCell ref="M21:O21"/>
    <mergeCell ref="M22:O22"/>
    <mergeCell ref="P22:R22"/>
    <mergeCell ref="T19:T20"/>
  </mergeCells>
  <phoneticPr fontId="2"/>
  <conditionalFormatting sqref="D19:F19">
    <cfRule type="cellIs" dxfId="1976" priority="21" stopIfTrue="1" operator="between">
      <formula>"15"</formula>
      <formula>"16"</formula>
    </cfRule>
  </conditionalFormatting>
  <conditionalFormatting sqref="A23:C23">
    <cfRule type="cellIs" dxfId="1975" priority="22" stopIfTrue="1" operator="between">
      <formula>19</formula>
      <formula>19</formula>
    </cfRule>
  </conditionalFormatting>
  <conditionalFormatting sqref="P4">
    <cfRule type="cellIs" dxfId="1974" priority="23" stopIfTrue="1" operator="equal">
      <formula>"9"</formula>
    </cfRule>
  </conditionalFormatting>
  <conditionalFormatting sqref="P5">
    <cfRule type="cellIs" dxfId="1973" priority="24" stopIfTrue="1" operator="between">
      <formula>"10"</formula>
      <formula>"15"</formula>
    </cfRule>
  </conditionalFormatting>
  <conditionalFormatting sqref="G23">
    <cfRule type="expression" dxfId="1972" priority="25" stopIfTrue="1">
      <formula>$G$23+$H$8=23</formula>
    </cfRule>
  </conditionalFormatting>
  <conditionalFormatting sqref="I23">
    <cfRule type="expression" dxfId="1971" priority="27" stopIfTrue="1">
      <formula>$I$23+$H$8=23</formula>
    </cfRule>
  </conditionalFormatting>
  <conditionalFormatting sqref="J23">
    <cfRule type="expression" dxfId="1970" priority="28" stopIfTrue="1">
      <formula>$J$23+$H$8=23</formula>
    </cfRule>
  </conditionalFormatting>
  <conditionalFormatting sqref="M23">
    <cfRule type="expression" dxfId="1969" priority="29" stopIfTrue="1">
      <formula>$M$23+$H$8=23</formula>
    </cfRule>
  </conditionalFormatting>
  <conditionalFormatting sqref="O23">
    <cfRule type="expression" dxfId="1968" priority="30" stopIfTrue="1">
      <formula>$O$23+$H$8=23</formula>
    </cfRule>
  </conditionalFormatting>
  <conditionalFormatting sqref="P23">
    <cfRule type="expression" dxfId="1967" priority="31" stopIfTrue="1">
      <formula>$P$23+$H$8=23</formula>
    </cfRule>
  </conditionalFormatting>
  <conditionalFormatting sqref="R23">
    <cfRule type="expression" dxfId="1966" priority="33" stopIfTrue="1">
      <formula>$R$23+$H$8=23</formula>
    </cfRule>
  </conditionalFormatting>
  <conditionalFormatting sqref="S23">
    <cfRule type="expression" dxfId="1965" priority="34" stopIfTrue="1">
      <formula>$S$23+$H$8=23</formula>
    </cfRule>
  </conditionalFormatting>
  <conditionalFormatting sqref="U23">
    <cfRule type="expression" dxfId="1964" priority="36" stopIfTrue="1">
      <formula>$U$23+$H$8=23</formula>
    </cfRule>
  </conditionalFormatting>
  <conditionalFormatting sqref="E27">
    <cfRule type="expression" dxfId="1963" priority="38" stopIfTrue="1">
      <formula>$H$7+1=VALUE(E27)</formula>
    </cfRule>
  </conditionalFormatting>
  <conditionalFormatting sqref="F27">
    <cfRule type="expression" dxfId="1962" priority="39" stopIfTrue="1">
      <formula>$F$27+$H$8=23</formula>
    </cfRule>
    <cfRule type="expression" dxfId="1961" priority="40" stopIfTrue="1">
      <formula>$E$27+$H$8=24</formula>
    </cfRule>
  </conditionalFormatting>
  <conditionalFormatting sqref="D27">
    <cfRule type="expression" dxfId="1960" priority="41" stopIfTrue="1">
      <formula>$D$27+$H$8=23</formula>
    </cfRule>
    <cfRule type="expression" dxfId="1959" priority="42" stopIfTrue="1">
      <formula>$D$27+$H$8=24</formula>
    </cfRule>
  </conditionalFormatting>
  <conditionalFormatting sqref="E23:F23">
    <cfRule type="expression" dxfId="1958" priority="44" stopIfTrue="1">
      <formula>$H$7+1=VALUE(E23)</formula>
    </cfRule>
  </conditionalFormatting>
  <conditionalFormatting sqref="D23">
    <cfRule type="cellIs" dxfId="1957" priority="45" stopIfTrue="1" operator="between">
      <formula>"17"</formula>
      <formula>"23"</formula>
    </cfRule>
    <cfRule type="expression" dxfId="1956" priority="46" stopIfTrue="1">
      <formula>$D$23+$H$8=23</formula>
    </cfRule>
  </conditionalFormatting>
  <conditionalFormatting sqref="L23">
    <cfRule type="expression" dxfId="1955" priority="49" stopIfTrue="1">
      <formula>$L$23+$H$8=23</formula>
    </cfRule>
  </conditionalFormatting>
  <conditionalFormatting sqref="N23">
    <cfRule type="expression" dxfId="1954" priority="19" stopIfTrue="1">
      <formula>$H$7=VALUE(N23)</formula>
    </cfRule>
  </conditionalFormatting>
  <conditionalFormatting sqref="E23:E24">
    <cfRule type="cellIs" dxfId="1953" priority="17" stopIfTrue="1" operator="between">
      <formula>"17"</formula>
      <formula>"21"</formula>
    </cfRule>
  </conditionalFormatting>
  <conditionalFormatting sqref="E23">
    <cfRule type="expression" dxfId="1952" priority="16" stopIfTrue="1">
      <formula>$H$7=VALUE(E23)</formula>
    </cfRule>
  </conditionalFormatting>
  <conditionalFormatting sqref="H23">
    <cfRule type="expression" dxfId="1951" priority="11" stopIfTrue="1">
      <formula>$H$7=VALUE(H23)</formula>
    </cfRule>
    <cfRule type="expression" dxfId="1950" priority="15" stopIfTrue="1">
      <formula>H23="22"</formula>
    </cfRule>
  </conditionalFormatting>
  <conditionalFormatting sqref="K23">
    <cfRule type="expression" dxfId="1949" priority="14" stopIfTrue="1">
      <formula>$H$7=VALUE(K23)</formula>
    </cfRule>
  </conditionalFormatting>
  <conditionalFormatting sqref="T23">
    <cfRule type="expression" dxfId="1948" priority="12" stopIfTrue="1">
      <formula>$H$7=VALUE(T23)</formula>
    </cfRule>
  </conditionalFormatting>
  <conditionalFormatting sqref="Q11">
    <cfRule type="cellIs" dxfId="1947" priority="10" stopIfTrue="1" operator="between">
      <formula>"1"</formula>
      <formula>"1"</formula>
    </cfRule>
  </conditionalFormatting>
  <conditionalFormatting sqref="Q15">
    <cfRule type="cellIs" dxfId="1946" priority="6" operator="equal">
      <formula>"7"</formula>
    </cfRule>
  </conditionalFormatting>
  <conditionalFormatting sqref="Q23">
    <cfRule type="cellIs" dxfId="1945" priority="3" stopIfTrue="1" operator="equal">
      <formula>"21"</formula>
    </cfRule>
  </conditionalFormatting>
  <conditionalFormatting sqref="B4">
    <cfRule type="expression" dxfId="1944" priority="2">
      <formula>$A$4="8"</formula>
    </cfRule>
  </conditionalFormatting>
  <conditionalFormatting sqref="A4:G4">
    <cfRule type="cellIs" dxfId="1943" priority="1" operator="equal">
      <formula>"8"</formula>
    </cfRule>
  </conditionalFormatting>
  <dataValidations count="1">
    <dataValidation imeMode="hiragana" allowBlank="1" showInputMessage="1" showErrorMessage="1" sqref="D29:D30 J21:J22 S17:S18 P13:P14 J25:J26 G33:G34 A13:A14 D13:D14 G13:G14 J13:J14 M13:M14 S13:S14 D17:D18 G17:G18 J17:J18 M17:M18 P17:P18 M21:M22 P21:P22 A17:A18 A21:A22 D25:D26 G21:G22 M25:M26 S25:S26 D21:D22 S21:S22 G25:G26 A33:A34 G29:G30 J29:J30 M29:M30 P29:P30 A25:A26 A29:A30 J33:J34 M33:M34 P33:P34 S33:S34 S29:S30 D33:D34 P25:P26"/>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CONCATENATE(年表!$K23)</f>
        <v>9</v>
      </c>
      <c r="D1" s="27" t="s">
        <v>1</v>
      </c>
      <c r="I1" s="528" t="str">
        <f>CONCATENATE(年表!$F3)</f>
        <v>2021</v>
      </c>
      <c r="J1" s="528"/>
      <c r="K1" s="528"/>
      <c r="L1" s="530" t="s">
        <v>0</v>
      </c>
      <c r="Q1" s="229" t="str">
        <f>CONCATENATE(年表!$K41)</f>
        <v>11</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CONCATENATE(年表!$I25)</f>
        <v/>
      </c>
      <c r="B3" s="278" t="str">
        <f>CONCATENATE(年表!$J25)</f>
        <v/>
      </c>
      <c r="C3" s="278" t="str">
        <f>CONCATENATE(年表!$K25)</f>
        <v/>
      </c>
      <c r="D3" s="278" t="str">
        <f>CONCATENATE(年表!$L25)</f>
        <v>1</v>
      </c>
      <c r="E3" s="278" t="str">
        <f>CONCATENATE(年表!$M25)</f>
        <v>2</v>
      </c>
      <c r="F3" s="278" t="str">
        <f>CONCATENATE(年表!$N25)</f>
        <v>3</v>
      </c>
      <c r="G3" s="279" t="str">
        <f>CONCATENATE(年表!$O25)</f>
        <v>4</v>
      </c>
      <c r="I3" s="531" t="str">
        <f>CONCATENATE(年表!$K32)</f>
        <v>10</v>
      </c>
      <c r="J3" s="531"/>
      <c r="K3" s="531"/>
      <c r="L3" s="532" t="s">
        <v>1</v>
      </c>
      <c r="M3" s="532"/>
      <c r="O3" s="280" t="str">
        <f>CONCATENATE(年表!$I43)</f>
        <v/>
      </c>
      <c r="P3" s="278" t="str">
        <f>CONCATENATE(年表!$J43)</f>
        <v>1</v>
      </c>
      <c r="Q3" s="278" t="str">
        <f>CONCATENATE(年表!$K43)</f>
        <v>2</v>
      </c>
      <c r="R3" s="278" t="str">
        <f>CONCATENATE(年表!$L43)</f>
        <v>3</v>
      </c>
      <c r="S3" s="278" t="str">
        <f>CONCATENATE(年表!$M43)</f>
        <v>4</v>
      </c>
      <c r="T3" s="278" t="str">
        <f>CONCATENATE(年表!$N43)</f>
        <v>5</v>
      </c>
      <c r="U3" s="279" t="str">
        <f>CONCATENATE(年表!$O43)</f>
        <v>6</v>
      </c>
    </row>
    <row r="4" spans="1:21" s="1" customFormat="1" ht="24" customHeight="1">
      <c r="A4" s="280" t="str">
        <f>CONCATENATE(年表!$I26)</f>
        <v>5</v>
      </c>
      <c r="B4" s="278" t="str">
        <f>CONCATENATE(年表!$J26)</f>
        <v>6</v>
      </c>
      <c r="C4" s="278" t="str">
        <f>CONCATENATE(年表!$K26)</f>
        <v>7</v>
      </c>
      <c r="D4" s="278" t="str">
        <f>CONCATENATE(年表!$L26)</f>
        <v>8</v>
      </c>
      <c r="E4" s="278" t="str">
        <f>CONCATENATE(年表!$M26)</f>
        <v>9</v>
      </c>
      <c r="F4" s="278" t="str">
        <f>CONCATENATE(年表!$N26)</f>
        <v>10</v>
      </c>
      <c r="G4" s="279" t="str">
        <f>CONCATENATE(年表!$O26)</f>
        <v>11</v>
      </c>
      <c r="I4" s="531"/>
      <c r="J4" s="531"/>
      <c r="K4" s="531"/>
      <c r="L4" s="532"/>
      <c r="M4" s="532"/>
      <c r="O4" s="280" t="str">
        <f>CONCATENATE(年表!$I44)</f>
        <v>7</v>
      </c>
      <c r="P4" s="278" t="str">
        <f>CONCATENATE(年表!$J44)</f>
        <v>8</v>
      </c>
      <c r="Q4" s="278" t="str">
        <f>CONCATENATE(年表!$K44)</f>
        <v>9</v>
      </c>
      <c r="R4" s="278" t="str">
        <f>CONCATENATE(年表!$L44)</f>
        <v>10</v>
      </c>
      <c r="S4" s="278" t="str">
        <f>CONCATENATE(年表!$M44)</f>
        <v>11</v>
      </c>
      <c r="T4" s="278" t="str">
        <f>CONCATENATE(年表!$N44)</f>
        <v>12</v>
      </c>
      <c r="U4" s="279" t="str">
        <f>CONCATENATE(年表!$O44)</f>
        <v>13</v>
      </c>
    </row>
    <row r="5" spans="1:21" s="1" customFormat="1" ht="24" customHeight="1">
      <c r="A5" s="280" t="str">
        <f>CONCATENATE(年表!$I27)</f>
        <v>12</v>
      </c>
      <c r="B5" s="278" t="str">
        <f>CONCATENATE(年表!$J27)</f>
        <v>13</v>
      </c>
      <c r="C5" s="278" t="str">
        <f>CONCATENATE(年表!$K27)</f>
        <v>14</v>
      </c>
      <c r="D5" s="278" t="str">
        <f>CONCATENATE(年表!$L27)</f>
        <v>15</v>
      </c>
      <c r="E5" s="278" t="str">
        <f>CONCATENATE(年表!$M27)</f>
        <v>16</v>
      </c>
      <c r="F5" s="278" t="str">
        <f>CONCATENATE(年表!$N27)</f>
        <v>17</v>
      </c>
      <c r="G5" s="279" t="str">
        <f>CONCATENATE(年表!$O27)</f>
        <v>18</v>
      </c>
      <c r="I5" s="531"/>
      <c r="J5" s="531"/>
      <c r="K5" s="531"/>
      <c r="L5" s="532"/>
      <c r="M5" s="532"/>
      <c r="O5" s="280" t="str">
        <f>CONCATENATE(年表!$I45)</f>
        <v>14</v>
      </c>
      <c r="P5" s="278" t="str">
        <f>CONCATENATE(年表!$J45)</f>
        <v>15</v>
      </c>
      <c r="Q5" s="278" t="str">
        <f>CONCATENATE(年表!$K45)</f>
        <v>16</v>
      </c>
      <c r="R5" s="278" t="str">
        <f>CONCATENATE(年表!$L45)</f>
        <v>17</v>
      </c>
      <c r="S5" s="278" t="str">
        <f>CONCATENATE(年表!$M45)</f>
        <v>18</v>
      </c>
      <c r="T5" s="278" t="str">
        <f>CONCATENATE(年表!$N45)</f>
        <v>19</v>
      </c>
      <c r="U5" s="279" t="str">
        <f>CONCATENATE(年表!$O45)</f>
        <v>20</v>
      </c>
    </row>
    <row r="6" spans="1:21" s="1" customFormat="1" ht="24" customHeight="1">
      <c r="A6" s="431" t="str">
        <f>CONCATENATE(年表!$I28)</f>
        <v>19</v>
      </c>
      <c r="B6" s="278" t="str">
        <f>CONCATENATE(年表!$J28)</f>
        <v>20</v>
      </c>
      <c r="C6" s="278" t="str">
        <f>CONCATENATE(年表!$K28)</f>
        <v>21</v>
      </c>
      <c r="D6" s="278" t="str">
        <f>CONCATENATE(年表!$L28)</f>
        <v>22</v>
      </c>
      <c r="E6" s="278" t="str">
        <f>CONCATENATE(年表!$M28)</f>
        <v>23</v>
      </c>
      <c r="F6" s="278" t="str">
        <f>CONCATENATE(年表!$N28)</f>
        <v>24</v>
      </c>
      <c r="G6" s="430" t="str">
        <f>CONCATENATE(年表!$O28)</f>
        <v>25</v>
      </c>
      <c r="I6" s="531"/>
      <c r="J6" s="531"/>
      <c r="K6" s="531"/>
      <c r="L6" s="532"/>
      <c r="M6" s="532"/>
      <c r="O6" s="280" t="str">
        <f>CONCATENATE(年表!$I46)</f>
        <v>21</v>
      </c>
      <c r="P6" s="278" t="str">
        <f>CONCATENATE(年表!$J46)</f>
        <v>22</v>
      </c>
      <c r="Q6" s="278" t="str">
        <f>CONCATENATE(年表!$K46)</f>
        <v>23</v>
      </c>
      <c r="R6" s="278" t="str">
        <f>CONCATENATE(年表!$L46)</f>
        <v>24</v>
      </c>
      <c r="S6" s="278" t="str">
        <f>CONCATENATE(年表!$M46)</f>
        <v>25</v>
      </c>
      <c r="T6" s="278" t="str">
        <f>CONCATENATE(年表!$N46)</f>
        <v>26</v>
      </c>
      <c r="U6" s="279" t="str">
        <f>CONCATENATE(年表!$O46)</f>
        <v>27</v>
      </c>
    </row>
    <row r="7" spans="1:21" s="1" customFormat="1" ht="24" customHeight="1">
      <c r="A7" s="280" t="str">
        <f>CONCATENATE(年表!$I29)</f>
        <v>26</v>
      </c>
      <c r="B7" s="278" t="str">
        <f>CONCATENATE(年表!$J29)</f>
        <v>27</v>
      </c>
      <c r="C7" s="278" t="str">
        <f>CONCATENATE(年表!$K29)</f>
        <v>28</v>
      </c>
      <c r="D7" s="278" t="str">
        <f>CONCATENATE(年表!$L29)</f>
        <v>29</v>
      </c>
      <c r="E7" s="278" t="str">
        <f>CONCATENATE(年表!$M29)</f>
        <v>30</v>
      </c>
      <c r="F7" s="278" t="str">
        <f>CONCATENATE(年表!$N29)</f>
        <v/>
      </c>
      <c r="G7" s="279" t="str">
        <f>CONCATENATE(年表!$O29)</f>
        <v/>
      </c>
      <c r="H7" s="428">
        <f>INT(23.2488+0.242194*(年表!$F$3-1980)-INT((年表!$F$3-1980)/4))</f>
        <v>23</v>
      </c>
      <c r="I7" s="531"/>
      <c r="J7" s="531"/>
      <c r="K7" s="531"/>
      <c r="L7" s="532"/>
      <c r="M7" s="532"/>
      <c r="O7" s="280" t="str">
        <f>CONCATENATE(年表!$I47)</f>
        <v>28</v>
      </c>
      <c r="P7" s="278" t="str">
        <f>CONCATENATE(年表!$J47)</f>
        <v>29</v>
      </c>
      <c r="Q7" s="278" t="str">
        <f>CONCATENATE(年表!$K47)</f>
        <v>30</v>
      </c>
      <c r="R7" s="278" t="str">
        <f>CONCATENATE(年表!$L47)</f>
        <v/>
      </c>
      <c r="S7" s="278" t="str">
        <f>CONCATENATE(年表!$M47)</f>
        <v/>
      </c>
      <c r="T7" s="278" t="str">
        <f>CONCATENATE(年表!$N47)</f>
        <v/>
      </c>
      <c r="U7" s="279" t="str">
        <f>CONCATENATE(年表!$O47)</f>
        <v/>
      </c>
    </row>
    <row r="8" spans="1:21" s="1" customFormat="1" ht="24" customHeight="1">
      <c r="A8" s="280" t="str">
        <f>CONCATENATE(年表!$I30)</f>
        <v/>
      </c>
      <c r="B8" s="278" t="str">
        <f>CONCATENATE(年表!$J30)</f>
        <v/>
      </c>
      <c r="C8" s="278" t="str">
        <f>CONCATENATE(年表!$K30)</f>
        <v/>
      </c>
      <c r="D8" s="278" t="str">
        <f>CONCATENATE(年表!$L30)</f>
        <v/>
      </c>
      <c r="E8" s="278" t="str">
        <f>CONCATENATE(年表!$M30)</f>
        <v/>
      </c>
      <c r="F8" s="278" t="str">
        <f>CONCATENATE(年表!$N30)</f>
        <v/>
      </c>
      <c r="G8" s="279" t="str">
        <f>CONCATENATE(年表!$O30)</f>
        <v/>
      </c>
      <c r="H8" s="104">
        <f>1-SIGN(MOD($I$1,4))</f>
        <v>0</v>
      </c>
      <c r="I8" s="531"/>
      <c r="J8" s="531"/>
      <c r="K8" s="531"/>
      <c r="L8" s="532"/>
      <c r="M8" s="532"/>
      <c r="O8" s="280" t="str">
        <f>CONCATENATE(年表!$I48)</f>
        <v/>
      </c>
      <c r="P8" s="278" t="str">
        <f>CONCATENATE(年表!$J48)</f>
        <v/>
      </c>
      <c r="Q8" s="278" t="str">
        <f>CONCATENATE(年表!$K48)</f>
        <v/>
      </c>
      <c r="R8" s="278" t="str">
        <f>CONCATENATE(年表!$L48)</f>
        <v/>
      </c>
      <c r="S8" s="278" t="str">
        <f>CONCATENATE(年表!$M48)</f>
        <v/>
      </c>
      <c r="T8" s="278" t="str">
        <f>CONCATENATE(年表!$N48)</f>
        <v/>
      </c>
      <c r="U8" s="279" t="str">
        <f>CONCATENATE(年表!$O48)</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IF(年表!$S$59&lt;&gt;"L","",CONCATENATE(年表!$I34))</f>
        <v/>
      </c>
      <c r="B11" s="555" t="str">
        <f>IF(年表!$S$59&lt;&gt;"C","",CONCATENATE(年表!$I34))</f>
        <v/>
      </c>
      <c r="C11" s="252" t="str">
        <f>IF(年表!$S$59&lt;&gt;"R","",CONCATENATE(年表!$I34))</f>
        <v/>
      </c>
      <c r="D11" s="553" t="str">
        <f>IF(年表!$S$59&lt;&gt;"L","",CONCATENATE(年表!$J34))</f>
        <v/>
      </c>
      <c r="E11" s="549" t="str">
        <f>IF(年表!$S$59&lt;&gt;"C","",CONCATENATE(年表!$J34))</f>
        <v/>
      </c>
      <c r="F11" s="254" t="str">
        <f>IF(年表!$S$59&lt;&gt;"R","",CONCATENATE(年表!$J34))</f>
        <v/>
      </c>
      <c r="G11" s="553" t="str">
        <f>IF(年表!$S$59&lt;&gt;"L","",CONCATENATE(年表!$K34))</f>
        <v/>
      </c>
      <c r="H11" s="549" t="str">
        <f>IF(年表!$S$59&lt;&gt;"C","",CONCATENATE(年表!$K34))</f>
        <v/>
      </c>
      <c r="I11" s="254" t="str">
        <f>IF(年表!$S$59&lt;&gt;"R","",CONCATENATE(年表!$K34))</f>
        <v/>
      </c>
      <c r="J11" s="553" t="str">
        <f>IF(年表!$S$59&lt;&gt;"L","",CONCATENATE(年表!$L34))</f>
        <v/>
      </c>
      <c r="K11" s="549" t="str">
        <f>IF(年表!$S$59&lt;&gt;"C","",CONCATENATE(年表!$L34))</f>
        <v/>
      </c>
      <c r="L11" s="254" t="str">
        <f>IF(年表!$S$59&lt;&gt;"R","",CONCATENATE(年表!$L34))</f>
        <v/>
      </c>
      <c r="M11" s="553" t="str">
        <f>IF(年表!$S$59&lt;&gt;"L","",CONCATENATE(年表!$M34))</f>
        <v/>
      </c>
      <c r="N11" s="549" t="str">
        <f>IF(年表!$S$59&lt;&gt;"C","",CONCATENATE(年表!$M34))</f>
        <v/>
      </c>
      <c r="O11" s="254" t="str">
        <f>IF(年表!$S$59&lt;&gt;"R","",CONCATENATE(年表!$M34))</f>
        <v/>
      </c>
      <c r="P11" s="553" t="str">
        <f>IF(年表!$S$59&lt;&gt;"L","",CONCATENATE(年表!$N34))</f>
        <v/>
      </c>
      <c r="Q11" s="514" t="str">
        <f>IF(年表!$S$59&lt;&gt;"C","",CONCATENATE(年表!$N34))</f>
        <v>1</v>
      </c>
      <c r="R11" s="254" t="str">
        <f>IF(年表!$S$59&lt;&gt;"R","",CONCATENATE(年表!$N34))</f>
        <v/>
      </c>
      <c r="S11" s="545" t="str">
        <f>IF(年表!$S$59&lt;&gt;"L","",CONCATENATE(年表!$O34))</f>
        <v/>
      </c>
      <c r="T11" s="543" t="str">
        <f>IF(年表!$S$59&lt;&gt;"C","",CONCATENATE(年表!$O34))</f>
        <v>2</v>
      </c>
      <c r="U11" s="255" t="str">
        <f>IF(年表!$S$59&lt;&gt;"R","",CONCATENATE(年表!$O34))</f>
        <v/>
      </c>
    </row>
    <row r="12" spans="1:21" s="3" customFormat="1" ht="42.95" customHeight="1">
      <c r="A12" s="552"/>
      <c r="B12" s="556"/>
      <c r="C12" s="96"/>
      <c r="D12" s="554"/>
      <c r="E12" s="550"/>
      <c r="F12" s="96"/>
      <c r="G12" s="554"/>
      <c r="H12" s="550"/>
      <c r="I12" s="96"/>
      <c r="J12" s="554"/>
      <c r="K12" s="550"/>
      <c r="L12" s="96"/>
      <c r="M12" s="554"/>
      <c r="N12" s="550"/>
      <c r="O12" s="96"/>
      <c r="P12" s="554"/>
      <c r="Q12" s="515"/>
      <c r="R12" s="96"/>
      <c r="S12" s="546"/>
      <c r="T12" s="544"/>
      <c r="U12" s="96"/>
    </row>
    <row r="13" spans="1:21" s="3" customFormat="1" ht="42.95" customHeight="1">
      <c r="A13" s="94"/>
      <c r="B13" s="95"/>
      <c r="C13" s="96"/>
      <c r="D13" s="94"/>
      <c r="E13" s="95"/>
      <c r="F13" s="96"/>
      <c r="G13" s="94"/>
      <c r="H13" s="95"/>
      <c r="I13" s="96"/>
      <c r="J13" s="94"/>
      <c r="K13" s="95"/>
      <c r="L13" s="96"/>
      <c r="M13" s="94"/>
      <c r="N13" s="95"/>
      <c r="O13" s="96"/>
      <c r="P13" s="94"/>
      <c r="Q13" s="95"/>
      <c r="R13" s="96"/>
      <c r="S13" s="94"/>
      <c r="T13" s="95"/>
      <c r="U13" s="96"/>
    </row>
    <row r="14" spans="1:21" ht="38.25" customHeight="1">
      <c r="A14" s="94"/>
      <c r="B14" s="95"/>
      <c r="C14" s="96"/>
      <c r="D14" s="94"/>
      <c r="E14" s="95"/>
      <c r="F14" s="96"/>
      <c r="G14" s="94"/>
      <c r="H14" s="95"/>
      <c r="I14" s="96"/>
      <c r="J14" s="94"/>
      <c r="K14" s="95"/>
      <c r="L14" s="96"/>
      <c r="M14" s="94"/>
      <c r="N14" s="95"/>
      <c r="O14" s="96"/>
      <c r="P14" s="94"/>
      <c r="Q14" s="95"/>
      <c r="R14" s="96"/>
      <c r="S14" s="94"/>
      <c r="T14" s="95"/>
      <c r="U14" s="96"/>
    </row>
    <row r="15" spans="1:21" s="3" customFormat="1" ht="47.25" customHeight="1">
      <c r="A15" s="551" t="str">
        <f>IF(年表!$S$59&lt;&gt;"L","",CONCATENATE(年表!$I35))</f>
        <v/>
      </c>
      <c r="B15" s="555" t="str">
        <f>IF(年表!$S$59&lt;&gt;"C","",CONCATENATE(年表!$I35))</f>
        <v>3</v>
      </c>
      <c r="C15" s="252" t="str">
        <f>IF(年表!$S$59&lt;&gt;"R","",CONCATENATE(年表!$I35))</f>
        <v/>
      </c>
      <c r="D15" s="553" t="str">
        <f>IF(年表!$S$59&lt;&gt;"L","",CONCATENATE(年表!$J35))</f>
        <v/>
      </c>
      <c r="E15" s="549" t="str">
        <f>IF(年表!$S$59&lt;&gt;"C","",CONCATENATE(年表!$J35))</f>
        <v>4</v>
      </c>
      <c r="F15" s="254" t="str">
        <f>IF(年表!$S$59&lt;&gt;"R","",CONCATENATE(年表!$J35))</f>
        <v/>
      </c>
      <c r="G15" s="553" t="str">
        <f>IF(年表!$S$59&lt;&gt;"L","",CONCATENATE(年表!$K35))</f>
        <v/>
      </c>
      <c r="H15" s="549" t="str">
        <f>IF(年表!$S$59&lt;&gt;"C","",CONCATENATE(年表!$K35))</f>
        <v>5</v>
      </c>
      <c r="I15" s="254" t="str">
        <f>IF(年表!$S$59&lt;&gt;"R","",CONCATENATE(年表!$K35))</f>
        <v/>
      </c>
      <c r="J15" s="553" t="str">
        <f>IF(年表!$S$59&lt;&gt;"L","",CONCATENATE(年表!$L35))</f>
        <v/>
      </c>
      <c r="K15" s="516" t="str">
        <f>IF(年表!$S$59&lt;&gt;"C","",CONCATENATE(年表!$L35))</f>
        <v>6</v>
      </c>
      <c r="L15" s="254" t="str">
        <f>IF(年表!$S$59&lt;&gt;"R","",CONCATENATE(年表!$L35))</f>
        <v/>
      </c>
      <c r="M15" s="553" t="str">
        <f>IF(年表!$S$59&lt;&gt;"L","",CONCATENATE(年表!$M35))</f>
        <v/>
      </c>
      <c r="N15" s="516" t="str">
        <f>IF(年表!$S$59&lt;&gt;"C","",CONCATENATE(年表!$M35))</f>
        <v>7</v>
      </c>
      <c r="O15" s="254" t="str">
        <f>IF(年表!$S$59&lt;&gt;"R","",CONCATENATE(年表!$M35))</f>
        <v/>
      </c>
      <c r="P15" s="553" t="str">
        <f>IF(年表!$S$59&lt;&gt;"L","",CONCATENATE(年表!$N35))</f>
        <v/>
      </c>
      <c r="Q15" s="516" t="str">
        <f>IF(年表!$S$59&lt;&gt;"C","",CONCATENATE(年表!$N35))</f>
        <v>8</v>
      </c>
      <c r="R15" s="254" t="str">
        <f>IF(年表!$S$59&lt;&gt;"R","",CONCATENATE(年表!$N35))</f>
        <v/>
      </c>
      <c r="S15" s="545" t="str">
        <f>IF(年表!$S$59&lt;&gt;"L","",CONCATENATE(年表!$O35))</f>
        <v/>
      </c>
      <c r="T15" s="543" t="str">
        <f>IF(年表!$S$59&lt;&gt;"C","",CONCATENATE(年表!$O35))</f>
        <v>9</v>
      </c>
      <c r="U15" s="255" t="str">
        <f>IF(年表!$S$59&lt;&gt;"R","",CONCATENATE(年表!$O35))</f>
        <v/>
      </c>
    </row>
    <row r="16" spans="1:21" ht="42.95" customHeight="1">
      <c r="A16" s="552"/>
      <c r="B16" s="556"/>
      <c r="C16" s="96"/>
      <c r="D16" s="554"/>
      <c r="E16" s="550"/>
      <c r="F16" s="96"/>
      <c r="G16" s="554"/>
      <c r="H16" s="550"/>
      <c r="I16" s="96"/>
      <c r="J16" s="554"/>
      <c r="K16" s="517"/>
      <c r="L16" s="96"/>
      <c r="M16" s="554"/>
      <c r="N16" s="517"/>
      <c r="O16" s="96"/>
      <c r="P16" s="554"/>
      <c r="Q16" s="517"/>
      <c r="R16" s="96"/>
      <c r="S16" s="546"/>
      <c r="T16" s="544"/>
      <c r="U16" s="96"/>
    </row>
    <row r="17" spans="1:21" ht="42.95" customHeight="1">
      <c r="A17" s="94"/>
      <c r="B17" s="95"/>
      <c r="C17" s="96"/>
      <c r="D17" s="521" t="str">
        <f>IF(OR(CONCATENATE(D15,E15)="8",CONCATENATE(D15,E15)="9"),"体育の日","")</f>
        <v/>
      </c>
      <c r="E17" s="522"/>
      <c r="F17" s="523"/>
      <c r="G17" s="94"/>
      <c r="H17" s="95"/>
      <c r="I17" s="96"/>
      <c r="J17" s="94"/>
      <c r="K17" s="95"/>
      <c r="L17" s="96"/>
      <c r="M17" s="94"/>
      <c r="N17" s="95"/>
      <c r="O17" s="96"/>
      <c r="P17" s="94"/>
      <c r="Q17" s="95"/>
      <c r="R17" s="96"/>
      <c r="S17" s="94"/>
      <c r="T17" s="95"/>
      <c r="U17" s="96"/>
    </row>
    <row r="18" spans="1:21" ht="38.25" customHeight="1">
      <c r="A18" s="97"/>
      <c r="B18" s="98"/>
      <c r="C18" s="99"/>
      <c r="D18" s="97"/>
      <c r="E18" s="98"/>
      <c r="F18" s="99"/>
      <c r="G18" s="97"/>
      <c r="H18" s="98"/>
      <c r="I18" s="99"/>
      <c r="J18" s="97"/>
      <c r="K18" s="98"/>
      <c r="L18" s="99"/>
      <c r="M18" s="97"/>
      <c r="N18" s="98"/>
      <c r="O18" s="99"/>
      <c r="P18" s="97"/>
      <c r="Q18" s="98"/>
      <c r="R18" s="99"/>
      <c r="S18" s="97"/>
      <c r="T18" s="98"/>
      <c r="U18" s="99"/>
    </row>
    <row r="19" spans="1:21" ht="47.25" customHeight="1">
      <c r="A19" s="551" t="str">
        <f>IF(年表!$S$59&lt;&gt;"L","",CONCATENATE(年表!$I36))</f>
        <v/>
      </c>
      <c r="B19" s="555" t="str">
        <f>IF(年表!$S$59&lt;&gt;"C","",CONCATENATE(年表!$I36))</f>
        <v>10</v>
      </c>
      <c r="C19" s="256" t="str">
        <f>IF(年表!$S$59&lt;&gt;"R","",CONCATENATE(年表!$I36))</f>
        <v/>
      </c>
      <c r="D19" s="553" t="str">
        <f>IF(年表!$S$59&lt;&gt;"L","",CONCATENATE(年表!$J36))</f>
        <v/>
      </c>
      <c r="E19" s="549" t="str">
        <f>IF(年表!$S$59&lt;&gt;"C","",CONCATENATE(年表!$J36))</f>
        <v>11</v>
      </c>
      <c r="F19" s="257" t="str">
        <f>IF(年表!$S$59&lt;&gt;"R","",CONCATENATE(年表!$J36))</f>
        <v/>
      </c>
      <c r="G19" s="553" t="str">
        <f>IF(年表!$S$59&lt;&gt;"L","",CONCATENATE(年表!$K36))</f>
        <v/>
      </c>
      <c r="H19" s="549" t="str">
        <f>IF(年表!$S$59&lt;&gt;"C","",CONCATENATE(年表!$K36))</f>
        <v>12</v>
      </c>
      <c r="I19" s="257" t="str">
        <f>IF(年表!$S$59&lt;&gt;"R","",CONCATENATE(年表!$K36))</f>
        <v/>
      </c>
      <c r="J19" s="553" t="str">
        <f>IF(年表!$S$59&lt;&gt;"L","",CONCATENATE(年表!$L36))</f>
        <v/>
      </c>
      <c r="K19" s="549" t="str">
        <f>IF(年表!$S$59&lt;&gt;"C","",CONCATENATE(年表!$L36))</f>
        <v>13</v>
      </c>
      <c r="L19" s="257" t="str">
        <f>IF(年表!$S$59&lt;&gt;"R","",CONCATENATE(年表!$L36))</f>
        <v/>
      </c>
      <c r="M19" s="553" t="str">
        <f>IF(年表!$S$59&lt;&gt;"L","",CONCATENATE(年表!$M36))</f>
        <v/>
      </c>
      <c r="N19" s="516" t="str">
        <f>IF(年表!$S$59&lt;&gt;"C","",CONCATENATE(年表!$M36))</f>
        <v>14</v>
      </c>
      <c r="O19" s="257" t="str">
        <f>IF(年表!$S$59&lt;&gt;"R","",CONCATENATE(年表!$M36))</f>
        <v/>
      </c>
      <c r="P19" s="553" t="str">
        <f>IF(年表!$S$59&lt;&gt;"L","",CONCATENATE(年表!$N36))</f>
        <v/>
      </c>
      <c r="Q19" s="514" t="str">
        <f>IF(年表!$S$59&lt;&gt;"C","",CONCATENATE(年表!$N36))</f>
        <v>15</v>
      </c>
      <c r="R19" s="257" t="str">
        <f>IF(年表!$S$59&lt;&gt;"R","",CONCATENATE(年表!$N36))</f>
        <v/>
      </c>
      <c r="S19" s="545" t="str">
        <f>IF(年表!$S$59&lt;&gt;"L","",CONCATENATE(年表!$O36))</f>
        <v/>
      </c>
      <c r="T19" s="543" t="str">
        <f>IF(年表!$S$59&lt;&gt;"C","",CONCATENATE(年表!$O36))</f>
        <v>16</v>
      </c>
      <c r="U19" s="258" t="str">
        <f>IF(年表!$S$59&lt;&gt;"R","",CONCATENATE(年表!$O36))</f>
        <v/>
      </c>
    </row>
    <row r="20" spans="1:21" ht="42.95" customHeight="1">
      <c r="A20" s="552"/>
      <c r="B20" s="556"/>
      <c r="C20" s="96"/>
      <c r="D20" s="554"/>
      <c r="E20" s="550"/>
      <c r="F20" s="96"/>
      <c r="G20" s="554"/>
      <c r="H20" s="550"/>
      <c r="I20" s="96"/>
      <c r="J20" s="554"/>
      <c r="K20" s="550"/>
      <c r="L20" s="96"/>
      <c r="M20" s="554"/>
      <c r="N20" s="517"/>
      <c r="O20" s="96"/>
      <c r="P20" s="554"/>
      <c r="Q20" s="515"/>
      <c r="R20" s="96"/>
      <c r="S20" s="546"/>
      <c r="T20" s="544"/>
      <c r="U20" s="96"/>
    </row>
    <row r="21" spans="1:21" ht="42.95" customHeight="1">
      <c r="A21" s="94"/>
      <c r="B21" s="95"/>
      <c r="C21" s="96"/>
      <c r="D21" s="521"/>
      <c r="E21" s="522"/>
      <c r="F21" s="523"/>
      <c r="G21" s="94"/>
      <c r="H21" s="95"/>
      <c r="I21" s="96"/>
      <c r="J21" s="94"/>
      <c r="K21" s="95"/>
      <c r="L21" s="96"/>
      <c r="M21" s="94"/>
      <c r="N21" s="95"/>
      <c r="O21" s="96"/>
      <c r="P21" s="94"/>
      <c r="Q21" s="95"/>
      <c r="R21" s="96"/>
      <c r="S21" s="94"/>
      <c r="T21" s="95"/>
      <c r="U21" s="96"/>
    </row>
    <row r="22" spans="1:21" ht="38.25" customHeight="1">
      <c r="A22" s="94"/>
      <c r="B22" s="95"/>
      <c r="C22" s="96"/>
      <c r="D22" s="94"/>
      <c r="E22" s="95"/>
      <c r="F22" s="96"/>
      <c r="G22" s="94"/>
      <c r="H22" s="95"/>
      <c r="I22" s="96"/>
      <c r="J22" s="94"/>
      <c r="K22" s="95"/>
      <c r="L22" s="96"/>
      <c r="M22" s="94"/>
      <c r="N22" s="95"/>
      <c r="O22" s="96"/>
      <c r="P22" s="94"/>
      <c r="Q22" s="95"/>
      <c r="R22" s="96"/>
      <c r="S22" s="94"/>
      <c r="T22" s="95"/>
      <c r="U22" s="96"/>
    </row>
    <row r="23" spans="1:21" ht="47.25" customHeight="1">
      <c r="A23" s="551" t="str">
        <f>IF(年表!$S$59&lt;&gt;"L","",CONCATENATE(年表!$I37))</f>
        <v/>
      </c>
      <c r="B23" s="555" t="str">
        <f>IF(年表!$S$59&lt;&gt;"C","",CONCATENATE(年表!$I37))</f>
        <v>17</v>
      </c>
      <c r="C23" s="252" t="str">
        <f>IF(年表!$S$59&lt;&gt;"R","",CONCATENATE(年表!$I37))</f>
        <v/>
      </c>
      <c r="D23" s="553" t="str">
        <f>IF(年表!$S$59&lt;&gt;"L","",CONCATENATE(年表!$J37))</f>
        <v/>
      </c>
      <c r="E23" s="549" t="str">
        <f>IF(年表!$S$59&lt;&gt;"C","",CONCATENATE(年表!$J37))</f>
        <v>18</v>
      </c>
      <c r="F23" s="254" t="str">
        <f>IF(年表!$S$59&lt;&gt;"R","",CONCATENATE(年表!$J37))</f>
        <v/>
      </c>
      <c r="G23" s="553" t="str">
        <f>IF(年表!$S$59&lt;&gt;"L","",CONCATENATE(年表!$K37))</f>
        <v/>
      </c>
      <c r="H23" s="549" t="str">
        <f>IF(年表!$S$59&lt;&gt;"C","",CONCATENATE(年表!$K37))</f>
        <v>19</v>
      </c>
      <c r="I23" s="254" t="str">
        <f>IF(年表!$S$59&lt;&gt;"R","",CONCATENATE(年表!$K37))</f>
        <v/>
      </c>
      <c r="J23" s="553" t="str">
        <f>IF(年表!$S$59&lt;&gt;"L","",CONCATENATE(年表!$L37))</f>
        <v/>
      </c>
      <c r="K23" s="549" t="str">
        <f>IF(年表!$S$59&lt;&gt;"C","",CONCATENATE(年表!$L37))</f>
        <v>20</v>
      </c>
      <c r="L23" s="254" t="str">
        <f>IF(年表!$S$59&lt;&gt;"R","",CONCATENATE(年表!$L37))</f>
        <v/>
      </c>
      <c r="M23" s="553" t="str">
        <f>IF(年表!$S$59&lt;&gt;"L","",CONCATENATE(年表!$M37))</f>
        <v/>
      </c>
      <c r="N23" s="516" t="str">
        <f>IF(年表!$S$59&lt;&gt;"C","",CONCATENATE(年表!$M37))</f>
        <v>21</v>
      </c>
      <c r="O23" s="254" t="str">
        <f>IF(年表!$S$59&lt;&gt;"R","",CONCATENATE(年表!$M37))</f>
        <v/>
      </c>
      <c r="P23" s="553" t="str">
        <f>IF(年表!$S$59&lt;&gt;"L","",CONCATENATE(年表!$N37))</f>
        <v/>
      </c>
      <c r="Q23" s="516" t="str">
        <f>IF(年表!$S$59&lt;&gt;"C","",CONCATENATE(年表!$N37))</f>
        <v>22</v>
      </c>
      <c r="R23" s="254" t="str">
        <f>IF(年表!$S$59&lt;&gt;"R","",CONCATENATE(年表!$N37))</f>
        <v/>
      </c>
      <c r="S23" s="545" t="str">
        <f>IF(年表!$S$59&lt;&gt;"L","",CONCATENATE(年表!$O37))</f>
        <v/>
      </c>
      <c r="T23" s="543" t="str">
        <f>IF(年表!$S$59&lt;&gt;"C","",CONCATENATE(年表!$O37))</f>
        <v>23</v>
      </c>
      <c r="U23" s="255" t="str">
        <f>IF(年表!$S$59&lt;&gt;"R","",CONCATENATE(年表!$O37))</f>
        <v/>
      </c>
    </row>
    <row r="24" spans="1:21" ht="42.95" customHeight="1">
      <c r="A24" s="552"/>
      <c r="B24" s="556"/>
      <c r="C24" s="96"/>
      <c r="D24" s="554"/>
      <c r="E24" s="550"/>
      <c r="F24" s="96"/>
      <c r="G24" s="554"/>
      <c r="H24" s="550"/>
      <c r="I24" s="96"/>
      <c r="J24" s="554"/>
      <c r="K24" s="550"/>
      <c r="L24" s="96"/>
      <c r="M24" s="554"/>
      <c r="N24" s="517"/>
      <c r="O24" s="96"/>
      <c r="P24" s="554"/>
      <c r="Q24" s="517"/>
      <c r="R24" s="96"/>
      <c r="S24" s="546"/>
      <c r="T24" s="544"/>
      <c r="U24" s="96"/>
    </row>
    <row r="25" spans="1:21" ht="42.95" customHeight="1">
      <c r="A25" s="94"/>
      <c r="B25" s="95"/>
      <c r="C25" s="96"/>
      <c r="D25" s="94"/>
      <c r="E25" s="95"/>
      <c r="F25" s="96"/>
      <c r="G25" s="521" t="str">
        <f>IF($I$1="2019","即位礼正殿の儀","")</f>
        <v/>
      </c>
      <c r="H25" s="522"/>
      <c r="I25" s="523"/>
      <c r="J25" s="94"/>
      <c r="K25" s="95"/>
      <c r="L25" s="96"/>
      <c r="M25" s="94"/>
      <c r="N25" s="95"/>
      <c r="O25" s="96"/>
      <c r="P25" s="94"/>
      <c r="Q25" s="95"/>
      <c r="R25" s="96"/>
      <c r="S25" s="94"/>
      <c r="T25" s="95"/>
      <c r="U25" s="96"/>
    </row>
    <row r="26" spans="1:21" ht="38.25" customHeight="1">
      <c r="A26" s="97"/>
      <c r="B26" s="98"/>
      <c r="C26" s="99"/>
      <c r="D26" s="97"/>
      <c r="E26" s="98"/>
      <c r="F26" s="99"/>
      <c r="G26" s="97"/>
      <c r="H26" s="98"/>
      <c r="I26" s="99"/>
      <c r="J26" s="97"/>
      <c r="K26" s="98"/>
      <c r="L26" s="99"/>
      <c r="M26" s="97"/>
      <c r="N26" s="98"/>
      <c r="O26" s="99"/>
      <c r="P26" s="97"/>
      <c r="Q26" s="98"/>
      <c r="R26" s="99"/>
      <c r="S26" s="97"/>
      <c r="T26" s="98"/>
      <c r="U26" s="99"/>
    </row>
    <row r="27" spans="1:21" ht="47.25" customHeight="1">
      <c r="A27" s="551" t="str">
        <f>IF(年表!$S$59&lt;&gt;"L","",CONCATENATE(年表!$I38))</f>
        <v/>
      </c>
      <c r="B27" s="555" t="str">
        <f>IF(年表!$S$59&lt;&gt;"C","",CONCATENATE(年表!$I38))</f>
        <v>24</v>
      </c>
      <c r="C27" s="256" t="str">
        <f>IF(年表!$S$59&lt;&gt;"R","",CONCATENATE(年表!$I38))</f>
        <v/>
      </c>
      <c r="D27" s="553" t="str">
        <f>IF(年表!$S$59&lt;&gt;"L","",CONCATENATE(年表!$J38))</f>
        <v/>
      </c>
      <c r="E27" s="549" t="str">
        <f>IF(年表!$S$59&lt;&gt;"C","",CONCATENATE(年表!$J38))</f>
        <v>25</v>
      </c>
      <c r="F27" s="261" t="str">
        <f>IF(年表!$S$59&lt;&gt;"R","",CONCATENATE(年表!$J38))</f>
        <v/>
      </c>
      <c r="G27" s="553" t="str">
        <f>IF(年表!$S$59&lt;&gt;"L","",CONCATENATE(年表!$K38))</f>
        <v/>
      </c>
      <c r="H27" s="549" t="str">
        <f>IF(年表!$S$59&lt;&gt;"C","",CONCATENATE(年表!$K38))</f>
        <v>26</v>
      </c>
      <c r="I27" s="257" t="str">
        <f>IF(年表!$S$59&lt;&gt;"R","",CONCATENATE(年表!$K38))</f>
        <v/>
      </c>
      <c r="J27" s="553" t="str">
        <f>IF(年表!$S$59&lt;&gt;"L","",CONCATENATE(年表!$L38))</f>
        <v/>
      </c>
      <c r="K27" s="549" t="str">
        <f>IF(年表!$S$59&lt;&gt;"C","",CONCATENATE(年表!$L38))</f>
        <v>27</v>
      </c>
      <c r="L27" s="257" t="str">
        <f>IF(年表!$S$59&lt;&gt;"R","",CONCATENATE(年表!$L38))</f>
        <v/>
      </c>
      <c r="M27" s="553" t="str">
        <f>IF(年表!$S$59&lt;&gt;"L","",CONCATENATE(年表!$M38))</f>
        <v/>
      </c>
      <c r="N27" s="516" t="str">
        <f>IF(年表!$S$59&lt;&gt;"C","",CONCATENATE(年表!$M38))</f>
        <v>28</v>
      </c>
      <c r="O27" s="257" t="str">
        <f>IF(年表!$S$59&lt;&gt;"R","",CONCATENATE(年表!$M38))</f>
        <v/>
      </c>
      <c r="P27" s="553" t="str">
        <f>IF(年表!$S$59&lt;&gt;"L","",CONCATENATE(年表!$N38))</f>
        <v/>
      </c>
      <c r="Q27" s="549" t="str">
        <f>IF(年表!$S$59&lt;&gt;"C","",CONCATENATE(年表!$N38))</f>
        <v>29</v>
      </c>
      <c r="R27" s="257" t="str">
        <f>IF(年表!$S$59&lt;&gt;"R","",CONCATENATE(年表!$N38))</f>
        <v/>
      </c>
      <c r="S27" s="545" t="str">
        <f>IF(年表!$S$59&lt;&gt;"L","",CONCATENATE(年表!$O38))</f>
        <v/>
      </c>
      <c r="T27" s="543" t="str">
        <f>IF(年表!$S$59&lt;&gt;"C","",CONCATENATE(年表!$O38))</f>
        <v>30</v>
      </c>
      <c r="U27" s="258" t="str">
        <f>IF(年表!$S$59&lt;&gt;"R","",CONCATENATE(年表!$O38))</f>
        <v/>
      </c>
    </row>
    <row r="28" spans="1:21" ht="42.95" customHeight="1">
      <c r="A28" s="552"/>
      <c r="B28" s="556"/>
      <c r="C28" s="96"/>
      <c r="D28" s="554"/>
      <c r="E28" s="550"/>
      <c r="F28" s="96"/>
      <c r="G28" s="554"/>
      <c r="H28" s="550"/>
      <c r="I28" s="96"/>
      <c r="J28" s="554"/>
      <c r="K28" s="550"/>
      <c r="L28" s="96"/>
      <c r="M28" s="554"/>
      <c r="N28" s="517"/>
      <c r="O28" s="96"/>
      <c r="P28" s="554"/>
      <c r="Q28" s="550"/>
      <c r="R28" s="96"/>
      <c r="S28" s="546"/>
      <c r="T28" s="544"/>
      <c r="U28" s="96"/>
    </row>
    <row r="29" spans="1:21" ht="42.95" customHeight="1">
      <c r="A29" s="94"/>
      <c r="B29" s="95"/>
      <c r="C29" s="96"/>
      <c r="D29" s="94"/>
      <c r="E29" s="95"/>
      <c r="F29" s="96"/>
      <c r="G29" s="94"/>
      <c r="H29" s="95"/>
      <c r="I29" s="96"/>
      <c r="J29" s="94"/>
      <c r="K29" s="95"/>
      <c r="L29" s="96"/>
      <c r="M29" s="94"/>
      <c r="N29" s="95"/>
      <c r="O29" s="96"/>
      <c r="P29" s="94"/>
      <c r="Q29" s="95"/>
      <c r="R29" s="96"/>
      <c r="S29" s="94"/>
      <c r="T29" s="95"/>
      <c r="U29" s="96"/>
    </row>
    <row r="30" spans="1:21" ht="38.25" customHeight="1">
      <c r="A30" s="94"/>
      <c r="B30" s="95"/>
      <c r="C30" s="96"/>
      <c r="D30" s="94"/>
      <c r="E30" s="95"/>
      <c r="F30" s="96"/>
      <c r="G30" s="94"/>
      <c r="H30" s="95"/>
      <c r="I30" s="96"/>
      <c r="J30" s="94"/>
      <c r="K30" s="95"/>
      <c r="L30" s="96"/>
      <c r="M30" s="94"/>
      <c r="N30" s="95"/>
      <c r="O30" s="96"/>
      <c r="P30" s="94"/>
      <c r="Q30" s="95"/>
      <c r="R30" s="96"/>
      <c r="S30" s="94"/>
      <c r="T30" s="95"/>
      <c r="U30" s="96"/>
    </row>
    <row r="31" spans="1:21" ht="47.25" customHeight="1">
      <c r="A31" s="551" t="str">
        <f>IF(年表!$S$59&lt;&gt;"L","",CONCATENATE(年表!$I39))</f>
        <v/>
      </c>
      <c r="B31" s="555" t="str">
        <f>IF(年表!$S$59&lt;&gt;"C","",CONCATENATE(年表!$I39))</f>
        <v>31</v>
      </c>
      <c r="C31" s="252" t="str">
        <f>IF(年表!$S$59&lt;&gt;"R","",CONCATENATE(年表!$I39))</f>
        <v/>
      </c>
      <c r="D31" s="553" t="str">
        <f>IF(年表!$S$59&lt;&gt;"L","",CONCATENATE(年表!$J39))</f>
        <v/>
      </c>
      <c r="E31" s="549" t="str">
        <f>IF(年表!$S$59&lt;&gt;"C","",CONCATENATE(年表!$J39))</f>
        <v/>
      </c>
      <c r="F31" s="254" t="str">
        <f>IF(年表!$S$59&lt;&gt;"R","",CONCATENATE(年表!$J39))</f>
        <v/>
      </c>
      <c r="G31" s="553" t="str">
        <f>IF(年表!$S$59&lt;&gt;"L","",CONCATENATE(年表!$K39))</f>
        <v/>
      </c>
      <c r="H31" s="549" t="str">
        <f>IF(年表!$S$59&lt;&gt;"C","",CONCATENATE(年表!$K39))</f>
        <v/>
      </c>
      <c r="I31" s="254" t="str">
        <f>IF(年表!$S$59&lt;&gt;"R","",CONCATENATE(年表!$K39))</f>
        <v/>
      </c>
      <c r="J31" s="553" t="str">
        <f>IF(年表!$S$59&lt;&gt;"L","",CONCATENATE(年表!$L39))</f>
        <v/>
      </c>
      <c r="K31" s="549" t="str">
        <f>IF(年表!$S$59&lt;&gt;"C","",CONCATENATE(年表!$L39))</f>
        <v/>
      </c>
      <c r="L31" s="254" t="str">
        <f>IF(年表!$S$59&lt;&gt;"R","",CONCATENATE(年表!$L39))</f>
        <v/>
      </c>
      <c r="M31" s="553" t="str">
        <f>IF(年表!$S$59&lt;&gt;"L","",CONCATENATE(年表!$M39))</f>
        <v/>
      </c>
      <c r="N31" s="549" t="str">
        <f>IF(年表!$S$59&lt;&gt;"C","",CONCATENATE(年表!$M39))</f>
        <v/>
      </c>
      <c r="O31" s="254" t="str">
        <f>IF(年表!$S$59&lt;&gt;"R","",CONCATENATE(年表!$M39))</f>
        <v/>
      </c>
      <c r="P31" s="553" t="str">
        <f>IF(年表!$S$59&lt;&gt;"C","",CONCATENATE(年表!$N39))</f>
        <v/>
      </c>
      <c r="Q31" s="549" t="str">
        <f>IF(年表!$S$59&lt;&gt;"C","",CONCATENATE(年表!$N39))</f>
        <v/>
      </c>
      <c r="R31" s="254" t="str">
        <f>IF(年表!$S$59&lt;&gt;"R","",CONCATENATE(年表!$N39))</f>
        <v/>
      </c>
      <c r="S31" s="545" t="str">
        <f>IF(年表!$S$59&lt;&gt;"L","",CONCATENATE(年表!$O39))</f>
        <v/>
      </c>
      <c r="T31" s="543" t="str">
        <f>IF(年表!$S$59&lt;&gt;"C","",CONCATENATE(年表!$O39))</f>
        <v/>
      </c>
      <c r="U31" s="255" t="str">
        <f>IF(年表!$S$59&lt;&gt;"R","",CONCATENATE(年表!$O39))</f>
        <v/>
      </c>
    </row>
    <row r="32" spans="1:21" ht="42.95" customHeight="1">
      <c r="A32" s="552"/>
      <c r="B32" s="556"/>
      <c r="C32" s="96"/>
      <c r="D32" s="554"/>
      <c r="E32" s="550"/>
      <c r="F32" s="96"/>
      <c r="G32" s="554"/>
      <c r="H32" s="550"/>
      <c r="I32" s="96"/>
      <c r="J32" s="554"/>
      <c r="K32" s="550"/>
      <c r="L32" s="96"/>
      <c r="M32" s="554"/>
      <c r="N32" s="550"/>
      <c r="O32" s="96"/>
      <c r="P32" s="554"/>
      <c r="Q32" s="550"/>
      <c r="R32" s="96"/>
      <c r="S32" s="546"/>
      <c r="T32" s="544"/>
      <c r="U32" s="96"/>
    </row>
    <row r="33" spans="1:21" ht="42.95" customHeight="1">
      <c r="A33" s="94"/>
      <c r="B33" s="95"/>
      <c r="C33" s="96"/>
      <c r="D33" s="94"/>
      <c r="E33" s="95"/>
      <c r="F33" s="96"/>
      <c r="G33" s="94"/>
      <c r="H33" s="95"/>
      <c r="I33" s="96"/>
      <c r="J33" s="94"/>
      <c r="K33" s="95"/>
      <c r="L33" s="96"/>
      <c r="M33" s="94"/>
      <c r="N33" s="95"/>
      <c r="O33" s="96"/>
      <c r="P33" s="94"/>
      <c r="Q33" s="95"/>
      <c r="R33" s="96"/>
      <c r="S33" s="94"/>
      <c r="T33" s="95"/>
      <c r="U33" s="96"/>
    </row>
    <row r="34" spans="1:21" ht="38.25" customHeight="1">
      <c r="A34" s="97"/>
      <c r="B34" s="98"/>
      <c r="C34" s="99"/>
      <c r="D34" s="97"/>
      <c r="E34" s="98"/>
      <c r="F34" s="99"/>
      <c r="G34" s="97"/>
      <c r="H34" s="98"/>
      <c r="I34" s="99"/>
      <c r="J34" s="97"/>
      <c r="K34" s="98"/>
      <c r="L34" s="99"/>
      <c r="M34" s="97"/>
      <c r="N34" s="98"/>
      <c r="O34" s="99"/>
      <c r="P34" s="97"/>
      <c r="Q34" s="98"/>
      <c r="R34" s="99"/>
      <c r="S34" s="97"/>
      <c r="T34" s="98"/>
      <c r="U34" s="99"/>
    </row>
  </sheetData>
  <mergeCells count="99">
    <mergeCell ref="D21:F21"/>
    <mergeCell ref="J27:J28"/>
    <mergeCell ref="H27:H28"/>
    <mergeCell ref="T31:T32"/>
    <mergeCell ref="Q31:Q32"/>
    <mergeCell ref="N31:N32"/>
    <mergeCell ref="T27:T28"/>
    <mergeCell ref="H23:H24"/>
    <mergeCell ref="M23:M24"/>
    <mergeCell ref="P27:P28"/>
    <mergeCell ref="S27:S28"/>
    <mergeCell ref="S31:S32"/>
    <mergeCell ref="K31:K32"/>
    <mergeCell ref="K27:K28"/>
    <mergeCell ref="J23:J24"/>
    <mergeCell ref="H31:H32"/>
    <mergeCell ref="P31:P32"/>
    <mergeCell ref="M31:M32"/>
    <mergeCell ref="J31:J32"/>
    <mergeCell ref="T19:T20"/>
    <mergeCell ref="T23:T24"/>
    <mergeCell ref="Q23:Q24"/>
    <mergeCell ref="N23:N24"/>
    <mergeCell ref="P19:P20"/>
    <mergeCell ref="S19:S20"/>
    <mergeCell ref="S23:S24"/>
    <mergeCell ref="P23:P24"/>
    <mergeCell ref="K19:K20"/>
    <mergeCell ref="M27:M28"/>
    <mergeCell ref="M19:M20"/>
    <mergeCell ref="N19:N20"/>
    <mergeCell ref="Q27:Q28"/>
    <mergeCell ref="Q19:Q20"/>
    <mergeCell ref="K23:K24"/>
    <mergeCell ref="N27:N28"/>
    <mergeCell ref="T11:T12"/>
    <mergeCell ref="T15:T16"/>
    <mergeCell ref="Q15:Q16"/>
    <mergeCell ref="N15:N16"/>
    <mergeCell ref="K15:K16"/>
    <mergeCell ref="S11:S12"/>
    <mergeCell ref="N11:N12"/>
    <mergeCell ref="Q11:Q12"/>
    <mergeCell ref="S15:S16"/>
    <mergeCell ref="P15:P16"/>
    <mergeCell ref="M15:M16"/>
    <mergeCell ref="P11:P12"/>
    <mergeCell ref="R9:U9"/>
    <mergeCell ref="M10:O10"/>
    <mergeCell ref="P10:R10"/>
    <mergeCell ref="S10:U10"/>
    <mergeCell ref="A10:C10"/>
    <mergeCell ref="D10:F10"/>
    <mergeCell ref="G10:I10"/>
    <mergeCell ref="J10:L10"/>
    <mergeCell ref="I1:K2"/>
    <mergeCell ref="L1:L2"/>
    <mergeCell ref="I3:K8"/>
    <mergeCell ref="L3:M8"/>
    <mergeCell ref="A11:A12"/>
    <mergeCell ref="D11:D12"/>
    <mergeCell ref="G11:G12"/>
    <mergeCell ref="J11:J12"/>
    <mergeCell ref="M11:M12"/>
    <mergeCell ref="B11:B12"/>
    <mergeCell ref="E11:E12"/>
    <mergeCell ref="H11:H12"/>
    <mergeCell ref="K11:K12"/>
    <mergeCell ref="A15:A16"/>
    <mergeCell ref="A19:A20"/>
    <mergeCell ref="D19:D20"/>
    <mergeCell ref="G19:G20"/>
    <mergeCell ref="J19:J20"/>
    <mergeCell ref="E15:E16"/>
    <mergeCell ref="B15:B16"/>
    <mergeCell ref="B19:B20"/>
    <mergeCell ref="E19:E20"/>
    <mergeCell ref="H19:H20"/>
    <mergeCell ref="J15:J16"/>
    <mergeCell ref="G15:G16"/>
    <mergeCell ref="D15:D16"/>
    <mergeCell ref="H15:H16"/>
    <mergeCell ref="D17:F17"/>
    <mergeCell ref="A31:A32"/>
    <mergeCell ref="A23:A24"/>
    <mergeCell ref="A27:A28"/>
    <mergeCell ref="D27:D28"/>
    <mergeCell ref="G27:G28"/>
    <mergeCell ref="E23:E24"/>
    <mergeCell ref="B23:B24"/>
    <mergeCell ref="B27:B28"/>
    <mergeCell ref="E27:E28"/>
    <mergeCell ref="G23:G24"/>
    <mergeCell ref="D23:D24"/>
    <mergeCell ref="E31:E32"/>
    <mergeCell ref="B31:B32"/>
    <mergeCell ref="G31:G32"/>
    <mergeCell ref="D31:D32"/>
    <mergeCell ref="G25:I25"/>
  </mergeCells>
  <phoneticPr fontId="2"/>
  <conditionalFormatting sqref="B5">
    <cfRule type="cellIs" dxfId="1942" priority="26" stopIfTrue="1" operator="equal">
      <formula>"16"</formula>
    </cfRule>
  </conditionalFormatting>
  <conditionalFormatting sqref="P3:U3">
    <cfRule type="cellIs" dxfId="1941" priority="28" stopIfTrue="1" operator="equal">
      <formula>"3"</formula>
    </cfRule>
  </conditionalFormatting>
  <conditionalFormatting sqref="P4">
    <cfRule type="cellIs" dxfId="1940" priority="29" stopIfTrue="1" operator="between">
      <formula>"3"</formula>
      <formula>"4"</formula>
    </cfRule>
  </conditionalFormatting>
  <conditionalFormatting sqref="P6:U6">
    <cfRule type="cellIs" dxfId="1939" priority="30" stopIfTrue="1" operator="equal">
      <formula>"23"</formula>
    </cfRule>
  </conditionalFormatting>
  <conditionalFormatting sqref="B7">
    <cfRule type="expression" dxfId="1938" priority="31" stopIfTrue="1">
      <formula>$H$7+1=VALUE(B7)</formula>
    </cfRule>
  </conditionalFormatting>
  <conditionalFormatting sqref="C6">
    <cfRule type="expression" dxfId="1937" priority="10" stopIfTrue="1">
      <formula>$H$7=VALUE(C6)</formula>
    </cfRule>
    <cfRule type="expression" dxfId="1936" priority="20" stopIfTrue="1">
      <formula>$C$6="22"</formula>
    </cfRule>
  </conditionalFormatting>
  <conditionalFormatting sqref="G6">
    <cfRule type="expression" dxfId="1935" priority="18" stopIfTrue="1">
      <formula>$H$7=VALUE(G6)</formula>
    </cfRule>
  </conditionalFormatting>
  <conditionalFormatting sqref="D6">
    <cfRule type="expression" dxfId="1934" priority="16" stopIfTrue="1">
      <formula>$H$7=VALUE(D6)</formula>
    </cfRule>
  </conditionalFormatting>
  <conditionalFormatting sqref="E6">
    <cfRule type="expression" dxfId="1933" priority="15" stopIfTrue="1">
      <formula>$H$7=VALUE(E6)</formula>
    </cfRule>
  </conditionalFormatting>
  <conditionalFormatting sqref="F6">
    <cfRule type="expression" dxfId="1932" priority="14" stopIfTrue="1">
      <formula>$H$7=VALUE(F6)</formula>
    </cfRule>
  </conditionalFormatting>
  <conditionalFormatting sqref="B6">
    <cfRule type="cellIs" dxfId="1931" priority="11" stopIfTrue="1" operator="between">
      <formula>"17"</formula>
      <formula>"21"</formula>
    </cfRule>
    <cfRule type="expression" dxfId="1930" priority="12" stopIfTrue="1">
      <formula>$H$7=VALUE(B6)</formula>
    </cfRule>
    <cfRule type="expression" dxfId="1929" priority="13" stopIfTrue="1">
      <formula>$H$7+1=VALUE(B6)</formula>
    </cfRule>
  </conditionalFormatting>
  <conditionalFormatting sqref="E15">
    <cfRule type="cellIs" dxfId="1928" priority="21" stopIfTrue="1" operator="between">
      <formula>"8"</formula>
      <formula>"9"</formula>
    </cfRule>
  </conditionalFormatting>
  <conditionalFormatting sqref="Q15">
    <cfRule type="cellIs" dxfId="1927" priority="6" operator="equal">
      <formula>"7"</formula>
    </cfRule>
  </conditionalFormatting>
  <conditionalFormatting sqref="Q23">
    <cfRule type="cellIs" dxfId="1926" priority="3" stopIfTrue="1" operator="equal">
      <formula>"21"</formula>
    </cfRule>
  </conditionalFormatting>
  <conditionalFormatting sqref="H23:H24">
    <cfRule type="expression" dxfId="1925" priority="2">
      <formula>$I$1="2019"</formula>
    </cfRule>
  </conditionalFormatting>
  <dataValidations count="1">
    <dataValidation imeMode="hiragana" allowBlank="1" showInputMessage="1" showErrorMessage="1" sqref="A13:B14 D13:E14 G13:H14 J13:K14 M13:N14 P13:Q14 U12:U14 U16:U18 S13:T14 S17:T18 P17:Q18 M17:N18 J17:K18 G17:H18 A17:B18 A21:B22 G21:H22 J21:K22 M21:N22 P21:Q22 U20:U22 U24:U26 S21:T22 S25:T26 P25:Q26 M25:N26 J25:K26 D25:E26 I26 A25:B26 A29:B30 D29:E30 G29:H30 J29:K30 M29:N30 P29:Q30 U28:U30 U32:U34 S29:T30 S33:T34 P33:Q34 M33:N34 J33:K34 D33:E34 G33:H34 C12:C14 F12:F14 I12:I14 L12:L14 O12:O14 R12:R14 R16:R18 O16:O18 L16:L18 I16:I18 A33:B34 C16:C18 C20:C22 D17 I20:I22 L20:L22 O20:O22 R20:R22 R24:R26 O24:O26 L24:L26 D21 F24:F26 C24:C26 C28:C30 F28:F30 I28:I30 L28:L30 O28:O30 R28:R30 R32:R34 O32:O34 L32:L34 I32:I34 F32:F34 C32:C34 F16 D18:F18 F20 D22:F22 I24 G25:G26 H26"/>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CONCATENATE(年表!$K32)</f>
        <v>10</v>
      </c>
      <c r="D1" s="27" t="s">
        <v>1</v>
      </c>
      <c r="I1" s="528" t="str">
        <f>CONCATENATE(年表!$F3)</f>
        <v>2021</v>
      </c>
      <c r="J1" s="528"/>
      <c r="K1" s="528"/>
      <c r="L1" s="530" t="s">
        <v>0</v>
      </c>
      <c r="Q1" s="229" t="str">
        <f>CONCATENATE(年表!$K50)</f>
        <v>12</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CONCATENATE(年表!$I34)</f>
        <v/>
      </c>
      <c r="B3" s="278" t="str">
        <f>CONCATENATE(年表!$J34)</f>
        <v/>
      </c>
      <c r="C3" s="278" t="str">
        <f>CONCATENATE(年表!$K34)</f>
        <v/>
      </c>
      <c r="D3" s="278" t="str">
        <f>CONCATENATE(年表!$L34)</f>
        <v/>
      </c>
      <c r="E3" s="278" t="str">
        <f>CONCATENATE(年表!$M34)</f>
        <v/>
      </c>
      <c r="F3" s="278" t="str">
        <f>CONCATENATE(年表!$N34)</f>
        <v>1</v>
      </c>
      <c r="G3" s="279" t="str">
        <f>CONCATENATE(年表!$O34)</f>
        <v>2</v>
      </c>
      <c r="I3" s="531" t="str">
        <f>CONCATENATE(年表!$K41)</f>
        <v>11</v>
      </c>
      <c r="J3" s="531"/>
      <c r="K3" s="531"/>
      <c r="L3" s="532" t="s">
        <v>1</v>
      </c>
      <c r="M3" s="532"/>
      <c r="O3" s="280" t="str">
        <f>CONCATENATE(年表!$I52)</f>
        <v/>
      </c>
      <c r="P3" s="278" t="str">
        <f>CONCATENATE(年表!$J52)</f>
        <v/>
      </c>
      <c r="Q3" s="278" t="str">
        <f>CONCATENATE(年表!$K52)</f>
        <v/>
      </c>
      <c r="R3" s="278" t="str">
        <f>CONCATENATE(年表!$L52)</f>
        <v>1</v>
      </c>
      <c r="S3" s="278" t="str">
        <f>CONCATENATE(年表!$M52)</f>
        <v>2</v>
      </c>
      <c r="T3" s="278" t="str">
        <f>CONCATENATE(年表!$N52)</f>
        <v>3</v>
      </c>
      <c r="U3" s="279" t="str">
        <f>CONCATENATE(年表!$O52)</f>
        <v>4</v>
      </c>
    </row>
    <row r="4" spans="1:21" s="1" customFormat="1" ht="24" customHeight="1">
      <c r="A4" s="280" t="str">
        <f>CONCATENATE(年表!$I35)</f>
        <v>3</v>
      </c>
      <c r="B4" s="278" t="str">
        <f>CONCATENATE(年表!$J35)</f>
        <v>4</v>
      </c>
      <c r="C4" s="278" t="str">
        <f>CONCATENATE(年表!$K35)</f>
        <v>5</v>
      </c>
      <c r="D4" s="278" t="str">
        <f>CONCATENATE(年表!$L35)</f>
        <v>6</v>
      </c>
      <c r="E4" s="278" t="str">
        <f>CONCATENATE(年表!$M35)</f>
        <v>7</v>
      </c>
      <c r="F4" s="278" t="str">
        <f>CONCATENATE(年表!$N35)</f>
        <v>8</v>
      </c>
      <c r="G4" s="279" t="str">
        <f>CONCATENATE(年表!$O35)</f>
        <v>9</v>
      </c>
      <c r="I4" s="531"/>
      <c r="J4" s="531"/>
      <c r="K4" s="531"/>
      <c r="L4" s="532"/>
      <c r="M4" s="532"/>
      <c r="O4" s="280" t="str">
        <f>CONCATENATE(年表!$I53)</f>
        <v>5</v>
      </c>
      <c r="P4" s="278" t="str">
        <f>CONCATENATE(年表!$J53)</f>
        <v>6</v>
      </c>
      <c r="Q4" s="278" t="str">
        <f>CONCATENATE(年表!$K53)</f>
        <v>7</v>
      </c>
      <c r="R4" s="278" t="str">
        <f>CONCATENATE(年表!$L53)</f>
        <v>8</v>
      </c>
      <c r="S4" s="278" t="str">
        <f>CONCATENATE(年表!$M53)</f>
        <v>9</v>
      </c>
      <c r="T4" s="278" t="str">
        <f>CONCATENATE(年表!$N53)</f>
        <v>10</v>
      </c>
      <c r="U4" s="279" t="str">
        <f>CONCATENATE(年表!$O53)</f>
        <v>11</v>
      </c>
    </row>
    <row r="5" spans="1:21" s="1" customFormat="1" ht="24" customHeight="1">
      <c r="A5" s="280" t="str">
        <f>CONCATENATE(年表!$I36)</f>
        <v>10</v>
      </c>
      <c r="B5" s="278" t="str">
        <f>CONCATENATE(年表!$J36)</f>
        <v>11</v>
      </c>
      <c r="C5" s="278" t="str">
        <f>CONCATENATE(年表!$K36)</f>
        <v>12</v>
      </c>
      <c r="D5" s="278" t="str">
        <f>CONCATENATE(年表!$L36)</f>
        <v>13</v>
      </c>
      <c r="E5" s="278" t="str">
        <f>CONCATENATE(年表!$M36)</f>
        <v>14</v>
      </c>
      <c r="F5" s="278" t="str">
        <f>CONCATENATE(年表!$N36)</f>
        <v>15</v>
      </c>
      <c r="G5" s="279" t="str">
        <f>CONCATENATE(年表!$O36)</f>
        <v>16</v>
      </c>
      <c r="I5" s="531"/>
      <c r="J5" s="531"/>
      <c r="K5" s="531"/>
      <c r="L5" s="532"/>
      <c r="M5" s="532"/>
      <c r="O5" s="280" t="str">
        <f>CONCATENATE(年表!$I54)</f>
        <v>12</v>
      </c>
      <c r="P5" s="278" t="str">
        <f>CONCATENATE(年表!$J54)</f>
        <v>13</v>
      </c>
      <c r="Q5" s="278" t="str">
        <f>CONCATENATE(年表!$K54)</f>
        <v>14</v>
      </c>
      <c r="R5" s="278" t="str">
        <f>CONCATENATE(年表!$L54)</f>
        <v>15</v>
      </c>
      <c r="S5" s="278" t="str">
        <f>CONCATENATE(年表!$M54)</f>
        <v>16</v>
      </c>
      <c r="T5" s="278" t="str">
        <f>CONCATENATE(年表!$N54)</f>
        <v>17</v>
      </c>
      <c r="U5" s="279" t="str">
        <f>CONCATENATE(年表!$O54)</f>
        <v>18</v>
      </c>
    </row>
    <row r="6" spans="1:21" s="1" customFormat="1" ht="24" customHeight="1">
      <c r="A6" s="280" t="str">
        <f>CONCATENATE(年表!$I37)</f>
        <v>17</v>
      </c>
      <c r="B6" s="278" t="str">
        <f>CONCATENATE(年表!$J37)</f>
        <v>18</v>
      </c>
      <c r="C6" s="278" t="str">
        <f>CONCATENATE(年表!$K37)</f>
        <v>19</v>
      </c>
      <c r="D6" s="278" t="str">
        <f>CONCATENATE(年表!$L37)</f>
        <v>20</v>
      </c>
      <c r="E6" s="278" t="str">
        <f>CONCATENATE(年表!$M37)</f>
        <v>21</v>
      </c>
      <c r="F6" s="278" t="str">
        <f>CONCATENATE(年表!$N37)</f>
        <v>22</v>
      </c>
      <c r="G6" s="279" t="str">
        <f>CONCATENATE(年表!$O37)</f>
        <v>23</v>
      </c>
      <c r="I6" s="531"/>
      <c r="J6" s="531"/>
      <c r="K6" s="531"/>
      <c r="L6" s="532"/>
      <c r="M6" s="532"/>
      <c r="O6" s="280" t="str">
        <f>CONCATENATE(年表!$I55)</f>
        <v>19</v>
      </c>
      <c r="P6" s="278" t="str">
        <f>CONCATENATE(年表!$J55)</f>
        <v>20</v>
      </c>
      <c r="Q6" s="278" t="str">
        <f>CONCATENATE(年表!$K55)</f>
        <v>21</v>
      </c>
      <c r="R6" s="278" t="str">
        <f>CONCATENATE(年表!$L55)</f>
        <v>22</v>
      </c>
      <c r="S6" s="278" t="str">
        <f>CONCATENATE(年表!$M55)</f>
        <v>23</v>
      </c>
      <c r="T6" s="278" t="str">
        <f>CONCATENATE(年表!$N55)</f>
        <v>24</v>
      </c>
      <c r="U6" s="279" t="str">
        <f>CONCATENATE(年表!$O55)</f>
        <v>25</v>
      </c>
    </row>
    <row r="7" spans="1:21" s="1" customFormat="1" ht="24" customHeight="1">
      <c r="A7" s="280" t="str">
        <f>CONCATENATE(年表!$I38)</f>
        <v>24</v>
      </c>
      <c r="B7" s="278" t="str">
        <f>CONCATENATE(年表!$J38)</f>
        <v>25</v>
      </c>
      <c r="C7" s="278" t="str">
        <f>CONCATENATE(年表!$K38)</f>
        <v>26</v>
      </c>
      <c r="D7" s="278" t="str">
        <f>CONCATENATE(年表!$L38)</f>
        <v>27</v>
      </c>
      <c r="E7" s="278" t="str">
        <f>CONCATENATE(年表!$M38)</f>
        <v>28</v>
      </c>
      <c r="F7" s="278" t="str">
        <f>CONCATENATE(年表!$N38)</f>
        <v>29</v>
      </c>
      <c r="G7" s="279" t="str">
        <f>CONCATENATE(年表!$O38)</f>
        <v>30</v>
      </c>
      <c r="I7" s="531"/>
      <c r="J7" s="531"/>
      <c r="K7" s="531"/>
      <c r="L7" s="532"/>
      <c r="M7" s="532"/>
      <c r="O7" s="280" t="str">
        <f>CONCATENATE(年表!$I56)</f>
        <v>26</v>
      </c>
      <c r="P7" s="278" t="str">
        <f>CONCATENATE(年表!$J56)</f>
        <v>27</v>
      </c>
      <c r="Q7" s="278" t="str">
        <f>CONCATENATE(年表!$K56)</f>
        <v>28</v>
      </c>
      <c r="R7" s="278" t="str">
        <f>CONCATENATE(年表!$L56)</f>
        <v>29</v>
      </c>
      <c r="S7" s="278" t="str">
        <f>CONCATENATE(年表!$M56)</f>
        <v>30</v>
      </c>
      <c r="T7" s="278" t="str">
        <f>CONCATENATE(年表!$N56)</f>
        <v>31</v>
      </c>
      <c r="U7" s="279" t="str">
        <f>CONCATENATE(年表!$O56)</f>
        <v/>
      </c>
    </row>
    <row r="8" spans="1:21" s="1" customFormat="1" ht="24" customHeight="1">
      <c r="A8" s="280" t="str">
        <f>CONCATENATE(年表!$I39)</f>
        <v>31</v>
      </c>
      <c r="B8" s="278" t="str">
        <f>CONCATENATE(年表!$J39)</f>
        <v/>
      </c>
      <c r="C8" s="278" t="str">
        <f>CONCATENATE(年表!$K39)</f>
        <v/>
      </c>
      <c r="D8" s="278" t="str">
        <f>CONCATENATE(年表!$L39)</f>
        <v/>
      </c>
      <c r="E8" s="278" t="str">
        <f>CONCATENATE(年表!$M39)</f>
        <v/>
      </c>
      <c r="F8" s="278" t="str">
        <f>CONCATENATE(年表!$N39)</f>
        <v/>
      </c>
      <c r="G8" s="279" t="str">
        <f>CONCATENATE(年表!$O39)</f>
        <v/>
      </c>
      <c r="H8" s="104">
        <f>1-SIGN(MOD($I$1,4))</f>
        <v>0</v>
      </c>
      <c r="I8" s="531"/>
      <c r="J8" s="531"/>
      <c r="K8" s="531"/>
      <c r="L8" s="532"/>
      <c r="M8" s="532"/>
      <c r="O8" s="280" t="str">
        <f>CONCATENATE(年表!$I57)</f>
        <v/>
      </c>
      <c r="P8" s="278" t="str">
        <f>CONCATENATE(年表!$J57)</f>
        <v/>
      </c>
      <c r="Q8" s="278" t="str">
        <f>CONCATENATE(年表!$K57)</f>
        <v/>
      </c>
      <c r="R8" s="278" t="str">
        <f>CONCATENATE(年表!$L57)</f>
        <v/>
      </c>
      <c r="S8" s="278" t="str">
        <f>CONCATENATE(年表!$M57)</f>
        <v/>
      </c>
      <c r="T8" s="278" t="str">
        <f>CONCATENATE(年表!$N57)</f>
        <v/>
      </c>
      <c r="U8" s="279" t="str">
        <f>CONCATENATE(年表!$O57)</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IF(年表!$S$59&lt;&gt;"L","",CONCATENATE(年表!$I43))</f>
        <v/>
      </c>
      <c r="B11" s="555" t="str">
        <f>IF(年表!$S$59&lt;&gt;"C","",CONCATENATE(年表!$I43))</f>
        <v/>
      </c>
      <c r="C11" s="252" t="str">
        <f>IF(年表!$S$59&lt;&gt;"R","",CONCATENATE(年表!$I43))</f>
        <v/>
      </c>
      <c r="D11" s="553" t="str">
        <f>IF(年表!$S$59&lt;&gt;"L","",CONCATENATE(年表!$J43))</f>
        <v/>
      </c>
      <c r="E11" s="549" t="str">
        <f>IF(年表!$S$59&lt;&gt;"C","",CONCATENATE(年表!$J43))</f>
        <v>1</v>
      </c>
      <c r="F11" s="254" t="str">
        <f>IF(年表!$S$59&lt;&gt;"R","",CONCATENATE(年表!$J43))</f>
        <v/>
      </c>
      <c r="G11" s="553" t="str">
        <f>IF(年表!$S$59&lt;&gt;"L","",CONCATENATE(年表!$K43))</f>
        <v/>
      </c>
      <c r="H11" s="549" t="str">
        <f>IF(年表!$S$59&lt;&gt;"C","",CONCATENATE(年表!$K43))</f>
        <v>2</v>
      </c>
      <c r="I11" s="254" t="str">
        <f>IF(年表!$S$59&lt;&gt;"R","",CONCATENATE(年表!$K43))</f>
        <v/>
      </c>
      <c r="J11" s="553" t="str">
        <f>IF(年表!$S$59&lt;&gt;"L","",CONCATENATE(年表!$L43))</f>
        <v/>
      </c>
      <c r="K11" s="549" t="str">
        <f>IF(年表!$S$59&lt;&gt;"C","",CONCATENATE(年表!$L43))</f>
        <v>3</v>
      </c>
      <c r="L11" s="254" t="str">
        <f>IF(年表!$S$59&lt;&gt;"R","",CONCATENATE(年表!$L43))</f>
        <v/>
      </c>
      <c r="M11" s="553" t="str">
        <f>IF(年表!$S$59&lt;&gt;"L","",CONCATENATE(年表!$M43))</f>
        <v/>
      </c>
      <c r="N11" s="549" t="str">
        <f>IF(年表!$S$59&lt;&gt;"C","",CONCATENATE(年表!$M43))</f>
        <v>4</v>
      </c>
      <c r="O11" s="254" t="str">
        <f>IF(年表!$S$59&lt;&gt;"R","",CONCATENATE(年表!$M43))</f>
        <v/>
      </c>
      <c r="P11" s="553" t="str">
        <f>IF(年表!$S$59&lt;&gt;"L","",CONCATENATE(年表!$N43))</f>
        <v/>
      </c>
      <c r="Q11" s="514" t="str">
        <f>IF(年表!$S$59&lt;&gt;"C","",CONCATENATE(年表!$N43))</f>
        <v>5</v>
      </c>
      <c r="R11" s="254" t="str">
        <f>IF(年表!$S$59&lt;&gt;"R","",CONCATENATE(年表!$N43))</f>
        <v/>
      </c>
      <c r="S11" s="545" t="str">
        <f>IF(年表!$S$59&lt;&gt;"L","",CONCATENATE(年表!$O43))</f>
        <v/>
      </c>
      <c r="T11" s="543" t="str">
        <f>IF(年表!$S$59&lt;&gt;"C","",CONCATENATE(年表!$O43))</f>
        <v>6</v>
      </c>
      <c r="U11" s="255" t="str">
        <f>IF(年表!$S$59&lt;&gt;"R","",CONCATENATE(年表!$O43))</f>
        <v/>
      </c>
    </row>
    <row r="12" spans="1:21" s="3" customFormat="1" ht="42.95" customHeight="1">
      <c r="A12" s="552"/>
      <c r="B12" s="556"/>
      <c r="C12" s="275"/>
      <c r="D12" s="554"/>
      <c r="E12" s="550"/>
      <c r="F12" s="275"/>
      <c r="G12" s="554"/>
      <c r="H12" s="550"/>
      <c r="I12" s="275"/>
      <c r="J12" s="554"/>
      <c r="K12" s="550"/>
      <c r="L12" s="275"/>
      <c r="M12" s="554"/>
      <c r="N12" s="550"/>
      <c r="O12" s="275"/>
      <c r="P12" s="554"/>
      <c r="Q12" s="515"/>
      <c r="R12" s="275"/>
      <c r="S12" s="546"/>
      <c r="T12" s="544"/>
      <c r="U12" s="275"/>
    </row>
    <row r="13" spans="1:21" s="3" customFormat="1" ht="42.95" customHeight="1">
      <c r="A13" s="534"/>
      <c r="B13" s="535"/>
      <c r="C13" s="536"/>
      <c r="D13" s="534"/>
      <c r="E13" s="535"/>
      <c r="F13" s="536"/>
      <c r="G13" s="521" t="str">
        <f t="shared" ref="G13" si="0">IF(CONCATENATE(G11,H11)="3","文化の日","")</f>
        <v/>
      </c>
      <c r="H13" s="522"/>
      <c r="I13" s="523"/>
      <c r="J13" s="521" t="str">
        <f t="shared" ref="J13" si="1">IF(CONCATENATE(J11,K11)="3","文化の日","")</f>
        <v>文化の日</v>
      </c>
      <c r="K13" s="522"/>
      <c r="L13" s="523"/>
      <c r="M13" s="521" t="str">
        <f t="shared" ref="M13" si="2">IF(CONCATENATE(M11,N11)="3","文化の日","")</f>
        <v/>
      </c>
      <c r="N13" s="522"/>
      <c r="O13" s="523"/>
      <c r="P13" s="521" t="str">
        <f t="shared" ref="P13" si="3">IF(CONCATENATE(P11,Q11)="3","文化の日","")</f>
        <v/>
      </c>
      <c r="Q13" s="522"/>
      <c r="R13" s="523"/>
      <c r="S13" s="521" t="str">
        <f>IF(CONCATENATE(S11,T11)="3","文化の日","")</f>
        <v/>
      </c>
      <c r="T13" s="522"/>
      <c r="U13" s="523"/>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51" t="str">
        <f>IF(年表!$S$59&lt;&gt;"L","",CONCATENATE(年表!$I44))</f>
        <v/>
      </c>
      <c r="B15" s="555" t="str">
        <f>IF(年表!$S$59&lt;&gt;"C","",CONCATENATE(年表!$I44))</f>
        <v>7</v>
      </c>
      <c r="C15" s="252" t="str">
        <f>IF(年表!$S$59&lt;&gt;"R","",CONCATENATE(年表!$I44))</f>
        <v/>
      </c>
      <c r="D15" s="553" t="str">
        <f>IF(年表!$S$59&lt;&gt;"L","",CONCATENATE(年表!$J44))</f>
        <v/>
      </c>
      <c r="E15" s="549" t="str">
        <f>IF(年表!$S$59&lt;&gt;"C","",CONCATENATE(年表!$J44))</f>
        <v>8</v>
      </c>
      <c r="F15" s="254" t="str">
        <f>IF(年表!$S$59&lt;&gt;"R","",CONCATENATE(年表!$J44))</f>
        <v/>
      </c>
      <c r="G15" s="553" t="str">
        <f>IF(年表!$S$59&lt;&gt;"L","",CONCATENATE(年表!$K44))</f>
        <v/>
      </c>
      <c r="H15" s="549" t="str">
        <f>IF(年表!$S$59&lt;&gt;"C","",CONCATENATE(年表!$K44))</f>
        <v>9</v>
      </c>
      <c r="I15" s="254" t="str">
        <f>IF(年表!$S$59&lt;&gt;"R","",CONCATENATE(年表!$K44))</f>
        <v/>
      </c>
      <c r="J15" s="553" t="str">
        <f>IF(年表!$S$59&lt;&gt;"L","",CONCATENATE(年表!$L44))</f>
        <v/>
      </c>
      <c r="K15" s="549" t="str">
        <f>IF(年表!$S$59&lt;&gt;"C","",CONCATENATE(年表!$L44))</f>
        <v>10</v>
      </c>
      <c r="L15" s="254" t="str">
        <f>IF(年表!$S$59&lt;&gt;"R","",CONCATENATE(年表!$L44))</f>
        <v/>
      </c>
      <c r="M15" s="553" t="str">
        <f>IF(年表!$S$59&lt;&gt;"L","",CONCATENATE(年表!$M44))</f>
        <v/>
      </c>
      <c r="N15" s="516" t="str">
        <f>IF(年表!$S$59&lt;&gt;"C","",CONCATENATE(年表!$M44))</f>
        <v>11</v>
      </c>
      <c r="O15" s="254" t="str">
        <f>IF(年表!$S$59&lt;&gt;"R","",CONCATENATE(年表!$M44))</f>
        <v/>
      </c>
      <c r="P15" s="553" t="str">
        <f>IF(年表!$S$59&lt;&gt;"L","",CONCATENATE(年表!$N44))</f>
        <v/>
      </c>
      <c r="Q15" s="516" t="str">
        <f>IF(年表!$S$59&lt;&gt;"C","",CONCATENATE(年表!$N44))</f>
        <v>12</v>
      </c>
      <c r="R15" s="254" t="str">
        <f>IF(年表!$S$59&lt;&gt;"R","",CONCATENATE(年表!$N44))</f>
        <v/>
      </c>
      <c r="S15" s="545" t="str">
        <f>IF(年表!$S$59&lt;&gt;"L","",CONCATENATE(年表!$O44))</f>
        <v/>
      </c>
      <c r="T15" s="543" t="str">
        <f>IF(年表!$S$59&lt;&gt;"C","",CONCATENATE(年表!$O44))</f>
        <v>13</v>
      </c>
      <c r="U15" s="255" t="str">
        <f>IF(年表!$S$59&lt;&gt;"R","",CONCATENATE(年表!$O44))</f>
        <v/>
      </c>
    </row>
    <row r="16" spans="1:21" ht="42.95" customHeight="1">
      <c r="A16" s="552"/>
      <c r="B16" s="556"/>
      <c r="C16" s="275"/>
      <c r="D16" s="554"/>
      <c r="E16" s="550"/>
      <c r="F16" s="275"/>
      <c r="G16" s="554"/>
      <c r="H16" s="550"/>
      <c r="I16" s="275"/>
      <c r="J16" s="554"/>
      <c r="K16" s="550"/>
      <c r="L16" s="275"/>
      <c r="M16" s="554"/>
      <c r="N16" s="517"/>
      <c r="O16" s="275"/>
      <c r="P16" s="554"/>
      <c r="Q16" s="517"/>
      <c r="R16" s="275"/>
      <c r="S16" s="546"/>
      <c r="T16" s="544"/>
      <c r="U16" s="275"/>
    </row>
    <row r="17" spans="1:21" ht="42.95" customHeight="1">
      <c r="A17" s="521" t="str">
        <f t="shared" ref="A17" si="4">IF(CONCATENATE(A15,B15)="3","文化の日","")</f>
        <v/>
      </c>
      <c r="B17" s="522"/>
      <c r="C17" s="523"/>
      <c r="D17" s="521" t="str">
        <f t="shared" ref="D17" si="5">IF(CONCATENATE(D15,E15)="3","文化の日","")</f>
        <v/>
      </c>
      <c r="E17" s="522"/>
      <c r="F17" s="523"/>
      <c r="G17" s="534"/>
      <c r="H17" s="535"/>
      <c r="I17" s="536"/>
      <c r="J17" s="534"/>
      <c r="K17" s="535"/>
      <c r="L17" s="536"/>
      <c r="M17" s="534"/>
      <c r="N17" s="535"/>
      <c r="O17" s="536"/>
      <c r="P17" s="534"/>
      <c r="Q17" s="535"/>
      <c r="R17" s="536"/>
      <c r="S17" s="534"/>
      <c r="T17" s="535"/>
      <c r="U17" s="536"/>
    </row>
    <row r="18" spans="1:21"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1" ht="47.25" customHeight="1">
      <c r="A19" s="551" t="str">
        <f>IF(年表!$S$59&lt;&gt;"L","",CONCATENATE(年表!$I45))</f>
        <v/>
      </c>
      <c r="B19" s="555" t="str">
        <f>IF(年表!$S$59&lt;&gt;"C","",CONCATENATE(年表!$I45))</f>
        <v>14</v>
      </c>
      <c r="C19" s="256" t="str">
        <f>IF(年表!$S$59&lt;&gt;"R","",CONCATENATE(年表!$I45))</f>
        <v/>
      </c>
      <c r="D19" s="553" t="str">
        <f>IF(年表!$S$59&lt;&gt;"L","",CONCATENATE(年表!$J45))</f>
        <v/>
      </c>
      <c r="E19" s="549" t="str">
        <f>IF(年表!$S$59&lt;&gt;"C","",CONCATENATE(年表!$J45))</f>
        <v>15</v>
      </c>
      <c r="F19" s="257" t="str">
        <f>IF(年表!$S$59&lt;&gt;"R","",CONCATENATE(年表!$J45))</f>
        <v/>
      </c>
      <c r="G19" s="553" t="str">
        <f>IF(年表!$S$59&lt;&gt;"L","",CONCATENATE(年表!$K45))</f>
        <v/>
      </c>
      <c r="H19" s="549" t="str">
        <f>IF(年表!$S$59&lt;&gt;"C","",CONCATENATE(年表!$K45))</f>
        <v>16</v>
      </c>
      <c r="I19" s="257" t="str">
        <f>IF(年表!$S$59&lt;&gt;"R","",CONCATENATE(年表!$K45))</f>
        <v/>
      </c>
      <c r="J19" s="553" t="str">
        <f>IF(年表!$S$59&lt;&gt;"L","",CONCATENATE(年表!$L45))</f>
        <v/>
      </c>
      <c r="K19" s="516" t="str">
        <f>IF(年表!$S$59&lt;&gt;"C","",CONCATENATE(年表!$L45))</f>
        <v>17</v>
      </c>
      <c r="L19" s="257" t="str">
        <f>IF(年表!$S$59&lt;&gt;"R","",CONCATENATE(年表!$L45))</f>
        <v/>
      </c>
      <c r="M19" s="553" t="str">
        <f>IF(年表!$S$59&lt;&gt;"L","",CONCATENATE(年表!$M45))</f>
        <v/>
      </c>
      <c r="N19" s="549" t="str">
        <f>IF(年表!$S$59&lt;&gt;"C","",CONCATENATE(年表!$M45))</f>
        <v>18</v>
      </c>
      <c r="O19" s="257" t="str">
        <f>IF(年表!$S$59&lt;&gt;"R","",CONCATENATE(年表!$M45))</f>
        <v/>
      </c>
      <c r="P19" s="553" t="str">
        <f>IF(年表!$S$59&lt;&gt;"L","",CONCATENATE(年表!$N45))</f>
        <v/>
      </c>
      <c r="Q19" s="514" t="str">
        <f>IF(年表!$S$59&lt;&gt;"C","",CONCATENATE(年表!$N45))</f>
        <v>19</v>
      </c>
      <c r="R19" s="257" t="str">
        <f>IF(年表!$S$59&lt;&gt;"R","",CONCATENATE(年表!$N45))</f>
        <v/>
      </c>
      <c r="S19" s="545" t="str">
        <f>IF(年表!$S$59&lt;&gt;"L","",CONCATENATE(年表!$O45))</f>
        <v/>
      </c>
      <c r="T19" s="543" t="str">
        <f>IF(年表!$S$59&lt;&gt;"C","",CONCATENATE(年表!$O45))</f>
        <v>20</v>
      </c>
      <c r="U19" s="258" t="str">
        <f>IF(年表!$S$59&lt;&gt;"R","",CONCATENATE(年表!$O45))</f>
        <v/>
      </c>
    </row>
    <row r="20" spans="1:21" ht="42.95" customHeight="1">
      <c r="A20" s="552"/>
      <c r="B20" s="556"/>
      <c r="C20" s="275"/>
      <c r="D20" s="554"/>
      <c r="E20" s="550"/>
      <c r="F20" s="275"/>
      <c r="G20" s="554"/>
      <c r="H20" s="550"/>
      <c r="I20" s="275"/>
      <c r="J20" s="554"/>
      <c r="K20" s="517"/>
      <c r="L20" s="275"/>
      <c r="M20" s="554"/>
      <c r="N20" s="550"/>
      <c r="O20" s="275"/>
      <c r="P20" s="554"/>
      <c r="Q20" s="515"/>
      <c r="R20" s="275"/>
      <c r="S20" s="546"/>
      <c r="T20" s="544"/>
      <c r="U20" s="275"/>
    </row>
    <row r="21" spans="1:21" ht="42.95" customHeight="1">
      <c r="A21" s="534"/>
      <c r="B21" s="535"/>
      <c r="C21" s="536"/>
      <c r="D21" s="534"/>
      <c r="E21" s="535"/>
      <c r="F21" s="536"/>
      <c r="G21" s="534"/>
      <c r="H21" s="535"/>
      <c r="I21" s="536"/>
      <c r="J21" s="534"/>
      <c r="K21" s="535"/>
      <c r="L21" s="536"/>
      <c r="M21" s="534"/>
      <c r="N21" s="535"/>
      <c r="O21" s="536"/>
      <c r="P21" s="534"/>
      <c r="Q21" s="535"/>
      <c r="R21" s="536"/>
      <c r="S21" s="534"/>
      <c r="T21" s="535"/>
      <c r="U21" s="536"/>
    </row>
    <row r="22" spans="1:21"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1" ht="47.25" customHeight="1">
      <c r="A23" s="551" t="str">
        <f>IF(年表!$S$59&lt;&gt;"L","",CONCATENATE(年表!$I46))</f>
        <v/>
      </c>
      <c r="B23" s="555" t="str">
        <f>IF(年表!$S$59&lt;&gt;"C","",CONCATENATE(年表!$I46))</f>
        <v>21</v>
      </c>
      <c r="C23" s="252" t="str">
        <f>IF(年表!$S$59&lt;&gt;"R","",CONCATENATE(年表!$I46))</f>
        <v/>
      </c>
      <c r="D23" s="553" t="str">
        <f>IF(年表!$S$59&lt;&gt;"L","",CONCATENATE(年表!$J46))</f>
        <v/>
      </c>
      <c r="E23" s="549" t="str">
        <f>IF(年表!$S$59&lt;&gt;"C","",CONCATENATE(年表!$J46))</f>
        <v>22</v>
      </c>
      <c r="F23" s="254" t="str">
        <f>IF(年表!$S$59&lt;&gt;"R","",CONCATENATE(年表!$J46))</f>
        <v/>
      </c>
      <c r="G23" s="553" t="str">
        <f>IF(年表!$S$59&lt;&gt;"L","",CONCATENATE(年表!$K46))</f>
        <v/>
      </c>
      <c r="H23" s="549" t="str">
        <f>IF(年表!$S$59&lt;&gt;"C","",CONCATENATE(年表!$K46))</f>
        <v>23</v>
      </c>
      <c r="I23" s="254" t="str">
        <f>IF(年表!$S$59&lt;&gt;"R","",CONCATENATE(年表!$K46))</f>
        <v/>
      </c>
      <c r="J23" s="553" t="str">
        <f>IF(年表!$S$59&lt;&gt;"L","",CONCATENATE(年表!$L46))</f>
        <v/>
      </c>
      <c r="K23" s="549" t="str">
        <f>IF(年表!$S$59&lt;&gt;"C","",CONCATENATE(年表!$L46))</f>
        <v>24</v>
      </c>
      <c r="L23" s="254" t="str">
        <f>IF(年表!$S$59&lt;&gt;"R","",CONCATENATE(年表!$L46))</f>
        <v/>
      </c>
      <c r="M23" s="553" t="str">
        <f>IF(年表!$S$59&lt;&gt;"L","",CONCATENATE(年表!$M46))</f>
        <v/>
      </c>
      <c r="N23" s="516" t="str">
        <f>IF(年表!$S$59&lt;&gt;"C","",CONCATENATE(年表!$M46))</f>
        <v>25</v>
      </c>
      <c r="O23" s="254" t="str">
        <f>IF(年表!$S$59&lt;&gt;"R","",CONCATENATE(年表!$M46))</f>
        <v/>
      </c>
      <c r="P23" s="553" t="str">
        <f>IF(年表!$S$59&lt;&gt;"L","",CONCATENATE(年表!$N46))</f>
        <v/>
      </c>
      <c r="Q23" s="516" t="str">
        <f>IF(年表!$S$59&lt;&gt;"C","",CONCATENATE(年表!$N46))</f>
        <v>26</v>
      </c>
      <c r="R23" s="254" t="str">
        <f>IF(年表!$S$59&lt;&gt;"R","",CONCATENATE(年表!$N46))</f>
        <v/>
      </c>
      <c r="S23" s="545" t="str">
        <f>IF(年表!$S$59&lt;&gt;"L","",CONCATENATE(年表!$O46))</f>
        <v/>
      </c>
      <c r="T23" s="543" t="str">
        <f>IF(年表!$S$59&lt;&gt;"C","",CONCATENATE(年表!$O46))</f>
        <v>27</v>
      </c>
      <c r="U23" s="255" t="str">
        <f>IF(年表!$S$59&lt;&gt;"R","",CONCATENATE(年表!$O46))</f>
        <v/>
      </c>
    </row>
    <row r="24" spans="1:21" ht="42.95" customHeight="1">
      <c r="A24" s="552"/>
      <c r="B24" s="556"/>
      <c r="C24" s="275"/>
      <c r="D24" s="554"/>
      <c r="E24" s="550"/>
      <c r="F24" s="275"/>
      <c r="G24" s="554"/>
      <c r="H24" s="550"/>
      <c r="I24" s="275"/>
      <c r="J24" s="554"/>
      <c r="K24" s="550"/>
      <c r="L24" s="275"/>
      <c r="M24" s="554"/>
      <c r="N24" s="517"/>
      <c r="O24" s="275"/>
      <c r="P24" s="554"/>
      <c r="Q24" s="517"/>
      <c r="R24" s="275"/>
      <c r="S24" s="546"/>
      <c r="T24" s="544"/>
      <c r="U24" s="275"/>
    </row>
    <row r="25" spans="1:21" ht="42.95" customHeight="1">
      <c r="A25" s="534"/>
      <c r="B25" s="535"/>
      <c r="C25" s="536"/>
      <c r="D25" s="521" t="str">
        <f t="shared" ref="D25" si="6">IF(CONCATENATE(D23,E23)="23","勤労感謝の日","")</f>
        <v/>
      </c>
      <c r="E25" s="522"/>
      <c r="F25" s="523"/>
      <c r="G25" s="521" t="str">
        <f t="shared" ref="G25" si="7">IF(CONCATENATE(G23,H23)="23","勤労感謝の日","")</f>
        <v>勤労感謝の日</v>
      </c>
      <c r="H25" s="522"/>
      <c r="I25" s="523"/>
      <c r="J25" s="521" t="str">
        <f t="shared" ref="J25" si="8">IF(CONCATENATE(J23,K23)="23","勤労感謝の日","")</f>
        <v/>
      </c>
      <c r="K25" s="522"/>
      <c r="L25" s="523"/>
      <c r="M25" s="521" t="str">
        <f t="shared" ref="M25" si="9">IF(CONCATENATE(M23,N23)="23","勤労感謝の日","")</f>
        <v/>
      </c>
      <c r="N25" s="522"/>
      <c r="O25" s="523"/>
      <c r="P25" s="521" t="str">
        <f>IF(CONCATENATE(P23,Q23)="23","勤労感謝の日","")</f>
        <v/>
      </c>
      <c r="Q25" s="522"/>
      <c r="R25" s="523"/>
      <c r="S25" s="521" t="str">
        <f>IF(CONCATENATE(S23,T23)="23","勤労感謝の日","")</f>
        <v/>
      </c>
      <c r="T25" s="522"/>
      <c r="U25" s="523"/>
    </row>
    <row r="26" spans="1:21"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1" ht="47.25" customHeight="1">
      <c r="A27" s="551" t="str">
        <f>IF(年表!$S$59&lt;&gt;"L","",CONCATENATE(年表!$I47))</f>
        <v/>
      </c>
      <c r="B27" s="555" t="str">
        <f>IF(年表!$S$59&lt;&gt;"C","",CONCATENATE(年表!$I47))</f>
        <v>28</v>
      </c>
      <c r="C27" s="256" t="str">
        <f>IF(年表!$S$59&lt;&gt;"R","",CONCATENATE(年表!$I47))</f>
        <v/>
      </c>
      <c r="D27" s="553" t="str">
        <f>IF(年表!$S$59&lt;&gt;"L","",CONCATENATE(年表!$J47))</f>
        <v/>
      </c>
      <c r="E27" s="549" t="str">
        <f>IF(年表!$S$59&lt;&gt;"C","",CONCATENATE(年表!$J47))</f>
        <v>29</v>
      </c>
      <c r="F27" s="257" t="str">
        <f>IF(年表!$S$59&lt;&gt;"R","",CONCATENATE(年表!$J47))</f>
        <v/>
      </c>
      <c r="G27" s="553" t="str">
        <f>IF(年表!$S$59&lt;&gt;"L","",CONCATENATE(年表!$K47))</f>
        <v/>
      </c>
      <c r="H27" s="549" t="str">
        <f>IF(年表!$S$59&lt;&gt;"C","",CONCATENATE(年表!$K47))</f>
        <v>30</v>
      </c>
      <c r="I27" s="257" t="str">
        <f>IF(年表!$S$59&lt;&gt;"R","",CONCATENATE(年表!$K47))</f>
        <v/>
      </c>
      <c r="J27" s="553" t="str">
        <f>IF(年表!$S$59&lt;&gt;"L","",CONCATENATE(年表!$L47))</f>
        <v/>
      </c>
      <c r="K27" s="549" t="str">
        <f>IF(年表!$S$59&lt;&gt;"C","",CONCATENATE(年表!$L47))</f>
        <v/>
      </c>
      <c r="L27" s="257" t="str">
        <f>IF(年表!$S$59&lt;&gt;"R","",CONCATENATE(年表!$L47))</f>
        <v/>
      </c>
      <c r="M27" s="553" t="str">
        <f>IF(年表!$S$59&lt;&gt;"L","",CONCATENATE(年表!$M47))</f>
        <v/>
      </c>
      <c r="N27" s="549" t="str">
        <f>IF(年表!$S$59&lt;&gt;"C","",CONCATENATE(年表!$M47))</f>
        <v/>
      </c>
      <c r="O27" s="257" t="str">
        <f>IF(年表!$S$59&lt;&gt;"R","",CONCATENATE(年表!$M47))</f>
        <v/>
      </c>
      <c r="P27" s="553" t="str">
        <f>IF(年表!$S$59&lt;&gt;"L","",CONCATENATE(年表!$N47))</f>
        <v/>
      </c>
      <c r="Q27" s="549" t="str">
        <f>IF(年表!$S$59&lt;&gt;"C","",CONCATENATE(年表!$N47))</f>
        <v/>
      </c>
      <c r="R27" s="257" t="str">
        <f>IF(年表!$S$59&lt;&gt;"R","",CONCATENATE(年表!$N47))</f>
        <v/>
      </c>
      <c r="S27" s="545" t="str">
        <f>IF(年表!$S$59&lt;&gt;"L","",CONCATENATE(年表!$O47))</f>
        <v/>
      </c>
      <c r="T27" s="543" t="str">
        <f>IF(年表!$S$59&lt;&gt;"C","",CONCATENATE(年表!$O47))</f>
        <v/>
      </c>
      <c r="U27" s="258" t="str">
        <f>IF(年表!$S$59&lt;&gt;"R","",CONCATENATE(年表!$O47))</f>
        <v/>
      </c>
    </row>
    <row r="28" spans="1:21" ht="42.95" customHeight="1">
      <c r="A28" s="552"/>
      <c r="B28" s="556"/>
      <c r="C28" s="275"/>
      <c r="D28" s="554"/>
      <c r="E28" s="550"/>
      <c r="F28" s="275"/>
      <c r="G28" s="554"/>
      <c r="H28" s="550"/>
      <c r="I28" s="275"/>
      <c r="J28" s="554"/>
      <c r="K28" s="550"/>
      <c r="L28" s="275"/>
      <c r="M28" s="554"/>
      <c r="N28" s="550"/>
      <c r="O28" s="275"/>
      <c r="P28" s="554"/>
      <c r="Q28" s="550"/>
      <c r="R28" s="275"/>
      <c r="S28" s="546"/>
      <c r="T28" s="544"/>
      <c r="U28" s="275"/>
    </row>
    <row r="29" spans="1:21" ht="42.95" customHeight="1">
      <c r="A29" s="521" t="str">
        <f>IF(CONCATENATE(A27,B27)="23","勤労感謝の日","")</f>
        <v/>
      </c>
      <c r="B29" s="522"/>
      <c r="C29" s="523"/>
      <c r="D29" s="534"/>
      <c r="E29" s="535"/>
      <c r="F29" s="536"/>
      <c r="G29" s="534"/>
      <c r="H29" s="535"/>
      <c r="I29" s="536"/>
      <c r="J29" s="534"/>
      <c r="K29" s="535"/>
      <c r="L29" s="536"/>
      <c r="M29" s="534"/>
      <c r="N29" s="535"/>
      <c r="O29" s="536"/>
      <c r="P29" s="534"/>
      <c r="Q29" s="535"/>
      <c r="R29" s="536"/>
      <c r="S29" s="534"/>
      <c r="T29" s="535"/>
      <c r="U29" s="536"/>
    </row>
    <row r="30" spans="1:21"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1" ht="47.25" customHeight="1">
      <c r="A31" s="551" t="str">
        <f>IF(年表!$S$59&lt;&gt;"L","",CONCATENATE(年表!$I48))</f>
        <v/>
      </c>
      <c r="B31" s="555" t="str">
        <f>IF(年表!$S$59&lt;&gt;"C","",CONCATENATE(年表!$I48))</f>
        <v/>
      </c>
      <c r="C31" s="252" t="str">
        <f>IF(年表!$S$59&lt;&gt;"R","",CONCATENATE(年表!$I48))</f>
        <v/>
      </c>
      <c r="D31" s="553" t="str">
        <f>IF(年表!$S$59&lt;&gt;"L","",CONCATENATE(年表!$J48))</f>
        <v/>
      </c>
      <c r="E31" s="549" t="str">
        <f>IF(年表!$S$59&lt;&gt;"C","",CONCATENATE(年表!$J48))</f>
        <v/>
      </c>
      <c r="F31" s="254" t="str">
        <f>IF(年表!$S$59&lt;&gt;"R","",CONCATENATE(年表!$J48))</f>
        <v/>
      </c>
      <c r="G31" s="553" t="str">
        <f>IF(年表!$S$59&lt;&gt;"L","",CONCATENATE(年表!$K48))</f>
        <v/>
      </c>
      <c r="H31" s="549" t="str">
        <f>IF(年表!$S$59&lt;&gt;"C","",CONCATENATE(年表!$K48))</f>
        <v/>
      </c>
      <c r="I31" s="254" t="str">
        <f>IF(年表!$S$59&lt;&gt;"R","",CONCATENATE(年表!$K48))</f>
        <v/>
      </c>
      <c r="J31" s="553" t="str">
        <f>IF(年表!$S$59&lt;&gt;"L","",CONCATENATE(年表!$L48))</f>
        <v/>
      </c>
      <c r="K31" s="549" t="str">
        <f>IF(年表!$S$59&lt;&gt;"C","",CONCATENATE(年表!$L48))</f>
        <v/>
      </c>
      <c r="L31" s="254" t="str">
        <f>IF(年表!$S$59&lt;&gt;"R","",CONCATENATE(年表!$L48))</f>
        <v/>
      </c>
      <c r="M31" s="553" t="str">
        <f>IF(年表!$S$59&lt;&gt;"L","",CONCATENATE(年表!$M48))</f>
        <v/>
      </c>
      <c r="N31" s="549" t="str">
        <f>IF(年表!$S$59&lt;&gt;"C","",CONCATENATE(年表!$M48))</f>
        <v/>
      </c>
      <c r="O31" s="254" t="str">
        <f>IF(年表!$S$59&lt;&gt;"R","",CONCATENATE(年表!$M48))</f>
        <v/>
      </c>
      <c r="P31" s="553" t="str">
        <f>IF(年表!$S$59&lt;&gt;"L","",CONCATENATE(年表!$N48))</f>
        <v/>
      </c>
      <c r="Q31" s="549" t="str">
        <f>IF(年表!$S$59&lt;&gt;"C","",CONCATENATE(年表!$N48))</f>
        <v/>
      </c>
      <c r="R31" s="254" t="str">
        <f>IF(年表!$S$59&lt;&gt;"R","",CONCATENATE(年表!$N48))</f>
        <v/>
      </c>
      <c r="S31" s="545" t="str">
        <f>IF(年表!$S$59&lt;&gt;"L","",CONCATENATE(年表!$O48))</f>
        <v/>
      </c>
      <c r="T31" s="543" t="str">
        <f>IF(年表!$S$59&lt;&gt;"C","",CONCATENATE(年表!$O48))</f>
        <v/>
      </c>
      <c r="U31" s="255" t="str">
        <f>IF(年表!$S$59&lt;&gt;"R","",CONCATENATE(年表!$O48))</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sheetData>
  <mergeCells count="180">
    <mergeCell ref="T23:T24"/>
    <mergeCell ref="Q23:Q24"/>
    <mergeCell ref="N23:N24"/>
    <mergeCell ref="K23:K24"/>
    <mergeCell ref="H23:H24"/>
    <mergeCell ref="E23:E24"/>
    <mergeCell ref="S23:S24"/>
    <mergeCell ref="A26:C26"/>
    <mergeCell ref="D26:F26"/>
    <mergeCell ref="G26:I26"/>
    <mergeCell ref="J26:L26"/>
    <mergeCell ref="A25:C25"/>
    <mergeCell ref="D25:F25"/>
    <mergeCell ref="P25:R25"/>
    <mergeCell ref="S25:U25"/>
    <mergeCell ref="M26:O26"/>
    <mergeCell ref="S26:U26"/>
    <mergeCell ref="A23:A24"/>
    <mergeCell ref="D23:D24"/>
    <mergeCell ref="G23:G24"/>
    <mergeCell ref="J23:J24"/>
    <mergeCell ref="M23:M24"/>
    <mergeCell ref="P23:P24"/>
    <mergeCell ref="B23:B24"/>
    <mergeCell ref="I3:K8"/>
    <mergeCell ref="L3:M8"/>
    <mergeCell ref="I1:K2"/>
    <mergeCell ref="L1:L2"/>
    <mergeCell ref="A10:C10"/>
    <mergeCell ref="D10:F10"/>
    <mergeCell ref="G10:I10"/>
    <mergeCell ref="J10:L10"/>
    <mergeCell ref="S10:U10"/>
    <mergeCell ref="M10:O10"/>
    <mergeCell ref="B11:B12"/>
    <mergeCell ref="E11:E12"/>
    <mergeCell ref="H11:H12"/>
    <mergeCell ref="K11:K12"/>
    <mergeCell ref="P10:R10"/>
    <mergeCell ref="N11:N12"/>
    <mergeCell ref="Q11:Q12"/>
    <mergeCell ref="M11:M12"/>
    <mergeCell ref="S17:U17"/>
    <mergeCell ref="T11:T12"/>
    <mergeCell ref="T15:T16"/>
    <mergeCell ref="Q15:Q16"/>
    <mergeCell ref="N15:N16"/>
    <mergeCell ref="P14:R14"/>
    <mergeCell ref="M13:O13"/>
    <mergeCell ref="M14:O14"/>
    <mergeCell ref="P13:R13"/>
    <mergeCell ref="P11:P12"/>
    <mergeCell ref="S11:S12"/>
    <mergeCell ref="A17:C17"/>
    <mergeCell ref="D17:F17"/>
    <mergeCell ref="N19:N20"/>
    <mergeCell ref="Q19:Q20"/>
    <mergeCell ref="T19:T20"/>
    <mergeCell ref="J21:L21"/>
    <mergeCell ref="P17:R17"/>
    <mergeCell ref="A21:C21"/>
    <mergeCell ref="D21:F21"/>
    <mergeCell ref="G21:I21"/>
    <mergeCell ref="P21:R21"/>
    <mergeCell ref="G17:I17"/>
    <mergeCell ref="J17:L17"/>
    <mergeCell ref="M17:O17"/>
    <mergeCell ref="P18:R18"/>
    <mergeCell ref="G18:I18"/>
    <mergeCell ref="D18:F18"/>
    <mergeCell ref="B19:B20"/>
    <mergeCell ref="E19:E20"/>
    <mergeCell ref="H19:H20"/>
    <mergeCell ref="K19:K20"/>
    <mergeCell ref="A18:C18"/>
    <mergeCell ref="A19:A20"/>
    <mergeCell ref="D19:D20"/>
    <mergeCell ref="G19:G20"/>
    <mergeCell ref="J18:L18"/>
    <mergeCell ref="S22:U22"/>
    <mergeCell ref="S21:U21"/>
    <mergeCell ref="A22:C22"/>
    <mergeCell ref="D22:F22"/>
    <mergeCell ref="G13:I13"/>
    <mergeCell ref="G14:I14"/>
    <mergeCell ref="D13:F13"/>
    <mergeCell ref="D14:F14"/>
    <mergeCell ref="J13:L13"/>
    <mergeCell ref="J14:L14"/>
    <mergeCell ref="J22:L22"/>
    <mergeCell ref="M22:O22"/>
    <mergeCell ref="P22:R22"/>
    <mergeCell ref="G22:I22"/>
    <mergeCell ref="K15:K16"/>
    <mergeCell ref="J19:J20"/>
    <mergeCell ref="M19:M20"/>
    <mergeCell ref="P19:P20"/>
    <mergeCell ref="S19:S20"/>
    <mergeCell ref="J15:J16"/>
    <mergeCell ref="S15:S16"/>
    <mergeCell ref="M21:O21"/>
    <mergeCell ref="M18:O18"/>
    <mergeCell ref="S18:U18"/>
    <mergeCell ref="T27:T28"/>
    <mergeCell ref="S27:S28"/>
    <mergeCell ref="P27:P28"/>
    <mergeCell ref="A30:C30"/>
    <mergeCell ref="D30:F30"/>
    <mergeCell ref="G30:I30"/>
    <mergeCell ref="J30:L30"/>
    <mergeCell ref="A29:C29"/>
    <mergeCell ref="D29:F29"/>
    <mergeCell ref="G29:I29"/>
    <mergeCell ref="J29:L29"/>
    <mergeCell ref="M29:O29"/>
    <mergeCell ref="P29:R29"/>
    <mergeCell ref="S29:U29"/>
    <mergeCell ref="M30:O30"/>
    <mergeCell ref="P30:R30"/>
    <mergeCell ref="S30:U30"/>
    <mergeCell ref="B27:B28"/>
    <mergeCell ref="E27:E28"/>
    <mergeCell ref="H27:H28"/>
    <mergeCell ref="K27:K28"/>
    <mergeCell ref="N27:N28"/>
    <mergeCell ref="A27:A28"/>
    <mergeCell ref="D27:D28"/>
    <mergeCell ref="S33:U33"/>
    <mergeCell ref="S31:S32"/>
    <mergeCell ref="M31:M32"/>
    <mergeCell ref="Q31:Q32"/>
    <mergeCell ref="N31:N32"/>
    <mergeCell ref="K31:K32"/>
    <mergeCell ref="H31:H32"/>
    <mergeCell ref="E31:E32"/>
    <mergeCell ref="B31:B32"/>
    <mergeCell ref="J31:J32"/>
    <mergeCell ref="G31:G32"/>
    <mergeCell ref="D31:D32"/>
    <mergeCell ref="P31:P32"/>
    <mergeCell ref="S34:U34"/>
    <mergeCell ref="R9:U9"/>
    <mergeCell ref="S13:U13"/>
    <mergeCell ref="S14:U14"/>
    <mergeCell ref="A13:C13"/>
    <mergeCell ref="A14:C14"/>
    <mergeCell ref="A11:A12"/>
    <mergeCell ref="D11:D12"/>
    <mergeCell ref="G11:G12"/>
    <mergeCell ref="J11:J12"/>
    <mergeCell ref="A15:A16"/>
    <mergeCell ref="D15:D16"/>
    <mergeCell ref="G15:G16"/>
    <mergeCell ref="M15:M16"/>
    <mergeCell ref="P15:P16"/>
    <mergeCell ref="E15:E16"/>
    <mergeCell ref="B15:B16"/>
    <mergeCell ref="H15:H16"/>
    <mergeCell ref="T31:T32"/>
    <mergeCell ref="A33:C33"/>
    <mergeCell ref="D33:F33"/>
    <mergeCell ref="G33:I33"/>
    <mergeCell ref="J33:L33"/>
    <mergeCell ref="M33:O33"/>
    <mergeCell ref="G27:G28"/>
    <mergeCell ref="J27:J28"/>
    <mergeCell ref="M27:M28"/>
    <mergeCell ref="P26:R26"/>
    <mergeCell ref="G25:I25"/>
    <mergeCell ref="J25:L25"/>
    <mergeCell ref="M25:O25"/>
    <mergeCell ref="A34:C34"/>
    <mergeCell ref="D34:F34"/>
    <mergeCell ref="G34:I34"/>
    <mergeCell ref="J34:L34"/>
    <mergeCell ref="M34:O34"/>
    <mergeCell ref="P34:R34"/>
    <mergeCell ref="P33:R33"/>
    <mergeCell ref="A31:A32"/>
    <mergeCell ref="Q27:Q28"/>
  </mergeCells>
  <phoneticPr fontId="2"/>
  <conditionalFormatting sqref="Q6 R6 S6 T6 U6">
    <cfRule type="cellIs" dxfId="1924" priority="12" stopIfTrue="1" operator="between">
      <formula>"23"</formula>
      <formula>"23"</formula>
    </cfRule>
  </conditionalFormatting>
  <conditionalFormatting sqref="G11:H11 K11 N11 T11">
    <cfRule type="cellIs" dxfId="1923" priority="13" stopIfTrue="1" operator="between">
      <formula>"3"</formula>
      <formula>"3"</formula>
    </cfRule>
  </conditionalFormatting>
  <conditionalFormatting sqref="P7">
    <cfRule type="cellIs" dxfId="1922" priority="14" stopIfTrue="1" operator="equal">
      <formula>"24"</formula>
    </cfRule>
  </conditionalFormatting>
  <conditionalFormatting sqref="B4">
    <cfRule type="cellIs" dxfId="1921" priority="15" stopIfTrue="1" operator="equal">
      <formula>"9"</formula>
    </cfRule>
  </conditionalFormatting>
  <conditionalFormatting sqref="P6">
    <cfRule type="cellIs" dxfId="1920" priority="11" stopIfTrue="1" operator="between">
      <formula>"23"</formula>
      <formula>"23"</formula>
    </cfRule>
  </conditionalFormatting>
  <conditionalFormatting sqref="E15:E16">
    <cfRule type="cellIs" dxfId="1919" priority="10" stopIfTrue="1" operator="between">
      <formula>"3"</formula>
      <formula>"4"</formula>
    </cfRule>
  </conditionalFormatting>
  <conditionalFormatting sqref="E23 H23 K23 N23 T23">
    <cfRule type="cellIs" dxfId="1918" priority="9" stopIfTrue="1" operator="equal">
      <formula>"23"</formula>
    </cfRule>
  </conditionalFormatting>
  <conditionalFormatting sqref="E27">
    <cfRule type="expression" dxfId="1917" priority="8">
      <formula>$B$27="23"</formula>
    </cfRule>
  </conditionalFormatting>
  <conditionalFormatting sqref="Q11">
    <cfRule type="cellIs" dxfId="1916" priority="7" stopIfTrue="1" operator="between">
      <formula>"1"</formula>
      <formula>"1"</formula>
    </cfRule>
  </conditionalFormatting>
  <conditionalFormatting sqref="Q15">
    <cfRule type="cellIs" dxfId="1915" priority="4" operator="equal">
      <formula>"7"</formula>
    </cfRule>
  </conditionalFormatting>
  <conditionalFormatting sqref="Q23">
    <cfRule type="cellIs" dxfId="1914" priority="2" stopIfTrue="1" operator="equal">
      <formula>"21"</formula>
    </cfRule>
  </conditionalFormatting>
  <conditionalFormatting sqref="Q23">
    <cfRule type="cellIs" dxfId="1913" priority="3" stopIfTrue="1" operator="equal">
      <formula>"23"</formula>
    </cfRule>
  </conditionalFormatting>
  <conditionalFormatting sqref="B5">
    <cfRule type="cellIs" dxfId="1912" priority="1" stopIfTrue="1" operator="between">
      <formula>"10"</formula>
      <formula>"15"</formula>
    </cfRule>
  </conditionalFormatting>
  <dataValidations count="1">
    <dataValidation imeMode="hiragana" allowBlank="1" showInputMessage="1" showErrorMessage="1" sqref="D29:D30 M17:M18 J21:J22 J25:J26 G13:G14 G33:G34 A13:A14 D13:D14 J13:J14 M13:M14 S13:S14 J17:J18 S17:S18 D17:D18 P13:P14 P33:P34 G17:G18 M21:M22 P21:P22 P17:P18 A21:A22 D21:D22 G21:G22 M25:M26 D25:D26 A17:A18 S21:S22 A25:A26 A29:A30 G29:G30 J29:J30 M29:M30 P29:P30 P25:P26 S25:S26 J33:J34 M33:M34 S33:S34 A33:A34 S29:S30 D33:D34 G25:G26"/>
  </dataValidations>
  <hyperlinks>
    <hyperlink ref="R9" location="年表!N60" display="日付の位置【左 中央 右】は年表で設定"/>
  </hyperlinks>
  <pageMargins left="0.45" right="0.19" top="0.59" bottom="0.01" header="0.2" footer="0.01"/>
  <pageSetup paperSize="9" scale="44"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CONCATENATE(年表!$K41)</f>
        <v>11</v>
      </c>
      <c r="D1" s="27" t="s">
        <v>1</v>
      </c>
      <c r="I1" s="528" t="str">
        <f>CONCATENATE(年表!$F3)</f>
        <v>2021</v>
      </c>
      <c r="J1" s="528"/>
      <c r="K1" s="528"/>
      <c r="L1" s="530" t="s">
        <v>0</v>
      </c>
      <c r="O1" s="230">
        <f>I1+1</f>
        <v>2022</v>
      </c>
      <c r="P1" s="24" t="s">
        <v>0</v>
      </c>
      <c r="Q1" s="229" t="str">
        <f>CONCATENATE(年表!$C5)</f>
        <v>1</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CONCATENATE(年表!$I43)</f>
        <v/>
      </c>
      <c r="B3" s="278" t="str">
        <f>CONCATENATE(年表!$J43)</f>
        <v>1</v>
      </c>
      <c r="C3" s="278" t="str">
        <f>CONCATENATE(年表!$K43)</f>
        <v>2</v>
      </c>
      <c r="D3" s="278" t="str">
        <f>CONCATENATE(年表!$L43)</f>
        <v>3</v>
      </c>
      <c r="E3" s="278" t="str">
        <f>CONCATENATE(年表!$M43)</f>
        <v>4</v>
      </c>
      <c r="F3" s="278" t="str">
        <f>CONCATENATE(年表!$N43)</f>
        <v>5</v>
      </c>
      <c r="G3" s="279" t="str">
        <f>CONCATENATE(年表!$O43)</f>
        <v>6</v>
      </c>
      <c r="I3" s="531" t="str">
        <f>CONCATENATE(年表!$K50)</f>
        <v>12</v>
      </c>
      <c r="J3" s="531"/>
      <c r="K3" s="531"/>
      <c r="L3" s="532" t="s">
        <v>1</v>
      </c>
      <c r="M3" s="532"/>
      <c r="O3" s="280" t="str">
        <f>IF(CONCATENATE(S27,T27,U27)="31",1,"")</f>
        <v/>
      </c>
      <c r="P3" s="278" t="str">
        <f>IF(CONCATENATE(A31,B31,C31)="31",1,IF(O3&lt;&gt;"",O3+1,""))</f>
        <v/>
      </c>
      <c r="Q3" s="278" t="str">
        <f>IF(CONCATENATE(D31,E31,F31)="31",1,IF(P3&lt;&gt;"",P3+1,""))</f>
        <v/>
      </c>
      <c r="R3" s="278" t="str">
        <f>IF(CONCATENATE(G27,H27,I27)="31",1,IF(Q3&lt;&gt;"",Q3+1,""))</f>
        <v/>
      </c>
      <c r="S3" s="278" t="str">
        <f>IF(CONCATENATE(J27,K27,L27)="31",1,IF(R3&lt;&gt;"",R3+1,""))</f>
        <v/>
      </c>
      <c r="T3" s="278" t="str">
        <f>IF(CONCATENATE(M27,N27,O27)="31",1,IF(S3&lt;&gt;"",S3+1,""))</f>
        <v/>
      </c>
      <c r="U3" s="279">
        <f>IF(CONCATENATE(P27,Q27,R27)="31",1,IF(T3&lt;&gt;"",T3+1,""))</f>
        <v>1</v>
      </c>
    </row>
    <row r="4" spans="1:21" s="1" customFormat="1" ht="24" customHeight="1">
      <c r="A4" s="280" t="str">
        <f>CONCATENATE(年表!$I44)</f>
        <v>7</v>
      </c>
      <c r="B4" s="278" t="str">
        <f>CONCATENATE(年表!$J44)</f>
        <v>8</v>
      </c>
      <c r="C4" s="278" t="str">
        <f>CONCATENATE(年表!$K44)</f>
        <v>9</v>
      </c>
      <c r="D4" s="278" t="str">
        <f>CONCATENATE(年表!$L44)</f>
        <v>10</v>
      </c>
      <c r="E4" s="278" t="str">
        <f>CONCATENATE(年表!$M44)</f>
        <v>11</v>
      </c>
      <c r="F4" s="278" t="str">
        <f>CONCATENATE(年表!$N44)</f>
        <v>12</v>
      </c>
      <c r="G4" s="279" t="str">
        <f>CONCATENATE(年表!$O44)</f>
        <v>13</v>
      </c>
      <c r="I4" s="531"/>
      <c r="J4" s="531"/>
      <c r="K4" s="531"/>
      <c r="L4" s="532"/>
      <c r="M4" s="532"/>
      <c r="O4" s="280">
        <f>IF(O3&lt;&gt;"",O3+7,U3+1)</f>
        <v>2</v>
      </c>
      <c r="P4" s="278">
        <f t="shared" ref="P4:U4" si="0">IF(O4&lt;&gt;"",O4+1,"")</f>
        <v>3</v>
      </c>
      <c r="Q4" s="278">
        <f t="shared" si="0"/>
        <v>4</v>
      </c>
      <c r="R4" s="278">
        <f t="shared" si="0"/>
        <v>5</v>
      </c>
      <c r="S4" s="278">
        <f t="shared" si="0"/>
        <v>6</v>
      </c>
      <c r="T4" s="278">
        <f t="shared" si="0"/>
        <v>7</v>
      </c>
      <c r="U4" s="279">
        <f t="shared" si="0"/>
        <v>8</v>
      </c>
    </row>
    <row r="5" spans="1:21" s="1" customFormat="1" ht="24" customHeight="1">
      <c r="A5" s="280" t="str">
        <f>CONCATENATE(年表!$I45)</f>
        <v>14</v>
      </c>
      <c r="B5" s="278" t="str">
        <f>CONCATENATE(年表!$J45)</f>
        <v>15</v>
      </c>
      <c r="C5" s="278" t="str">
        <f>CONCATENATE(年表!$K45)</f>
        <v>16</v>
      </c>
      <c r="D5" s="278" t="str">
        <f>CONCATENATE(年表!$L45)</f>
        <v>17</v>
      </c>
      <c r="E5" s="278" t="str">
        <f>CONCATENATE(年表!$M45)</f>
        <v>18</v>
      </c>
      <c r="F5" s="278" t="str">
        <f>CONCATENATE(年表!$N45)</f>
        <v>19</v>
      </c>
      <c r="G5" s="279" t="str">
        <f>CONCATENATE(年表!$O45)</f>
        <v>20</v>
      </c>
      <c r="I5" s="531"/>
      <c r="J5" s="531"/>
      <c r="K5" s="531"/>
      <c r="L5" s="532"/>
      <c r="M5" s="532"/>
      <c r="O5" s="280">
        <f t="shared" ref="O5:S6" si="1">IF(O4&lt;&gt;"",O4+7,"")</f>
        <v>9</v>
      </c>
      <c r="P5" s="278">
        <f t="shared" si="1"/>
        <v>10</v>
      </c>
      <c r="Q5" s="278">
        <f t="shared" si="1"/>
        <v>11</v>
      </c>
      <c r="R5" s="278">
        <f t="shared" si="1"/>
        <v>12</v>
      </c>
      <c r="S5" s="278">
        <f t="shared" si="1"/>
        <v>13</v>
      </c>
      <c r="T5" s="278">
        <f>IF(T4&lt;&gt;"",T4+7,"")</f>
        <v>14</v>
      </c>
      <c r="U5" s="279">
        <f>IF(U4&lt;&gt;"",U4+7,"")</f>
        <v>15</v>
      </c>
    </row>
    <row r="6" spans="1:21" s="1" customFormat="1" ht="24" customHeight="1">
      <c r="A6" s="280" t="str">
        <f>CONCATENATE(年表!$I46)</f>
        <v>21</v>
      </c>
      <c r="B6" s="278" t="str">
        <f>CONCATENATE(年表!$J46)</f>
        <v>22</v>
      </c>
      <c r="C6" s="278" t="str">
        <f>CONCATENATE(年表!$K46)</f>
        <v>23</v>
      </c>
      <c r="D6" s="278" t="str">
        <f>CONCATENATE(年表!$L46)</f>
        <v>24</v>
      </c>
      <c r="E6" s="278" t="str">
        <f>CONCATENATE(年表!$M46)</f>
        <v>25</v>
      </c>
      <c r="F6" s="278" t="str">
        <f>CONCATENATE(年表!$N46)</f>
        <v>26</v>
      </c>
      <c r="G6" s="279" t="str">
        <f>CONCATENATE(年表!$O46)</f>
        <v>27</v>
      </c>
      <c r="I6" s="531"/>
      <c r="J6" s="531"/>
      <c r="K6" s="531"/>
      <c r="L6" s="532"/>
      <c r="M6" s="532"/>
      <c r="O6" s="280">
        <f t="shared" si="1"/>
        <v>16</v>
      </c>
      <c r="P6" s="278">
        <f t="shared" si="1"/>
        <v>17</v>
      </c>
      <c r="Q6" s="278">
        <f t="shared" si="1"/>
        <v>18</v>
      </c>
      <c r="R6" s="278">
        <f t="shared" si="1"/>
        <v>19</v>
      </c>
      <c r="S6" s="278">
        <f t="shared" si="1"/>
        <v>20</v>
      </c>
      <c r="T6" s="278">
        <f>IF(T5&lt;&gt;"",T5+7,"")</f>
        <v>21</v>
      </c>
      <c r="U6" s="279">
        <f>IF(U5&lt;&gt;"",U5+7,"")</f>
        <v>22</v>
      </c>
    </row>
    <row r="7" spans="1:21" s="1" customFormat="1" ht="24" customHeight="1">
      <c r="A7" s="280" t="str">
        <f>CONCATENATE(年表!$I47)</f>
        <v>28</v>
      </c>
      <c r="B7" s="278" t="str">
        <f>CONCATENATE(年表!$J47)</f>
        <v>29</v>
      </c>
      <c r="C7" s="278" t="str">
        <f>CONCATENATE(年表!$K47)</f>
        <v>30</v>
      </c>
      <c r="D7" s="278" t="str">
        <f>CONCATENATE(年表!$L47)</f>
        <v/>
      </c>
      <c r="E7" s="278" t="str">
        <f>CONCATENATE(年表!$M47)</f>
        <v/>
      </c>
      <c r="F7" s="278" t="str">
        <f>CONCATENATE(年表!$N47)</f>
        <v/>
      </c>
      <c r="G7" s="279" t="str">
        <f>CONCATENATE(年表!$O47)</f>
        <v/>
      </c>
      <c r="I7" s="531"/>
      <c r="J7" s="531"/>
      <c r="K7" s="531"/>
      <c r="L7" s="532"/>
      <c r="M7" s="532"/>
      <c r="O7" s="280">
        <f t="shared" ref="O7:U8" si="2">IF(O6&lt;&gt;"",IF(O6+7&gt;31,"",O6+7),"")</f>
        <v>23</v>
      </c>
      <c r="P7" s="278">
        <f t="shared" si="2"/>
        <v>24</v>
      </c>
      <c r="Q7" s="278">
        <f t="shared" si="2"/>
        <v>25</v>
      </c>
      <c r="R7" s="278">
        <f t="shared" si="2"/>
        <v>26</v>
      </c>
      <c r="S7" s="278">
        <f t="shared" si="2"/>
        <v>27</v>
      </c>
      <c r="T7" s="278">
        <f t="shared" si="2"/>
        <v>28</v>
      </c>
      <c r="U7" s="279">
        <f t="shared" si="2"/>
        <v>29</v>
      </c>
    </row>
    <row r="8" spans="1:21" s="1" customFormat="1" ht="24" customHeight="1">
      <c r="A8" s="280" t="str">
        <f>CONCATENATE(年表!$I48)</f>
        <v/>
      </c>
      <c r="B8" s="278" t="str">
        <f>CONCATENATE(年表!$J48)</f>
        <v/>
      </c>
      <c r="C8" s="278" t="str">
        <f>CONCATENATE(年表!$K48)</f>
        <v/>
      </c>
      <c r="D8" s="278" t="str">
        <f>CONCATENATE(年表!$L48)</f>
        <v/>
      </c>
      <c r="E8" s="278" t="str">
        <f>CONCATENATE(年表!$M48)</f>
        <v/>
      </c>
      <c r="F8" s="278" t="str">
        <f>CONCATENATE(年表!$N48)</f>
        <v/>
      </c>
      <c r="G8" s="279" t="str">
        <f>CONCATENATE(年表!$O48)</f>
        <v/>
      </c>
      <c r="H8" s="104">
        <f>1-SIGN(MOD($I$1,4))</f>
        <v>0</v>
      </c>
      <c r="I8" s="531"/>
      <c r="J8" s="531"/>
      <c r="K8" s="531"/>
      <c r="L8" s="532"/>
      <c r="M8" s="532"/>
      <c r="O8" s="280">
        <f t="shared" si="2"/>
        <v>30</v>
      </c>
      <c r="P8" s="278">
        <f t="shared" si="2"/>
        <v>31</v>
      </c>
      <c r="Q8" s="278" t="str">
        <f t="shared" si="2"/>
        <v/>
      </c>
      <c r="R8" s="278" t="str">
        <f t="shared" si="2"/>
        <v/>
      </c>
      <c r="S8" s="278" t="str">
        <f t="shared" si="2"/>
        <v/>
      </c>
      <c r="T8" s="278" t="str">
        <f t="shared" si="2"/>
        <v/>
      </c>
      <c r="U8" s="279" t="str">
        <f t="shared" si="2"/>
        <v/>
      </c>
    </row>
    <row r="9" spans="1:21" ht="24" customHeight="1">
      <c r="A9" s="4"/>
      <c r="B9" s="5"/>
      <c r="C9" s="5"/>
      <c r="D9" s="5"/>
      <c r="E9" s="5"/>
      <c r="F9" s="5"/>
      <c r="G9" s="5"/>
      <c r="O9" s="4"/>
      <c r="P9" s="5"/>
      <c r="Q9" s="5"/>
      <c r="R9" s="533" t="s">
        <v>63</v>
      </c>
      <c r="S9" s="533"/>
      <c r="T9" s="533"/>
      <c r="U9" s="533"/>
    </row>
    <row r="10" spans="1:21" ht="60" customHeight="1">
      <c r="A10" s="569" t="s">
        <v>32</v>
      </c>
      <c r="B10" s="569"/>
      <c r="C10" s="569"/>
      <c r="D10" s="567" t="s">
        <v>33</v>
      </c>
      <c r="E10" s="567"/>
      <c r="F10" s="567"/>
      <c r="G10" s="567" t="s">
        <v>34</v>
      </c>
      <c r="H10" s="567"/>
      <c r="I10" s="567"/>
      <c r="J10" s="567" t="s">
        <v>35</v>
      </c>
      <c r="K10" s="567"/>
      <c r="L10" s="567"/>
      <c r="M10" s="567" t="s">
        <v>36</v>
      </c>
      <c r="N10" s="567"/>
      <c r="O10" s="567"/>
      <c r="P10" s="567" t="s">
        <v>37</v>
      </c>
      <c r="Q10" s="567"/>
      <c r="R10" s="567"/>
      <c r="S10" s="568" t="s">
        <v>38</v>
      </c>
      <c r="T10" s="568"/>
      <c r="U10" s="568"/>
    </row>
    <row r="11" spans="1:21" s="3" customFormat="1" ht="47.25" customHeight="1">
      <c r="A11" s="551" t="str">
        <f>IF(年表!$S$59&lt;&gt;"L","",CONCATENATE(年表!$I52))</f>
        <v/>
      </c>
      <c r="B11" s="555" t="str">
        <f>IF(年表!$S$59&lt;&gt;"C","",CONCATENATE(年表!$I52))</f>
        <v/>
      </c>
      <c r="C11" s="252" t="str">
        <f>IF(年表!$S$59&lt;&gt;"R","",CONCATENATE(年表!$I52))</f>
        <v/>
      </c>
      <c r="D11" s="553" t="str">
        <f>IF(年表!$S$59&lt;&gt;"L","",CONCATENATE(年表!$J52))</f>
        <v/>
      </c>
      <c r="E11" s="549" t="str">
        <f>IF(年表!$S$59&lt;&gt;"C","",CONCATENATE(年表!$J52))</f>
        <v/>
      </c>
      <c r="F11" s="254" t="str">
        <f>IF(年表!$S$59&lt;&gt;"R","",CONCATENATE(年表!$J52))</f>
        <v/>
      </c>
      <c r="G11" s="553" t="str">
        <f>IF(年表!$S$59&lt;&gt;"L","",CONCATENATE(年表!$K52))</f>
        <v/>
      </c>
      <c r="H11" s="549" t="str">
        <f>IF(年表!$S$59&lt;&gt;"C","",CONCATENATE(年表!$K52))</f>
        <v/>
      </c>
      <c r="I11" s="254" t="str">
        <f>IF(年表!$S$59&lt;&gt;"R","",CONCATENATE(年表!$K52))</f>
        <v/>
      </c>
      <c r="J11" s="553" t="str">
        <f>IF(年表!$S$59&lt;&gt;"L","",CONCATENATE(年表!$L52))</f>
        <v/>
      </c>
      <c r="K11" s="549" t="str">
        <f>IF(年表!$S$59&lt;&gt;"C","",CONCATENATE(年表!$L52))</f>
        <v>1</v>
      </c>
      <c r="L11" s="254" t="str">
        <f>IF(年表!$S$59&lt;&gt;"R","",CONCATENATE(年表!$L52))</f>
        <v/>
      </c>
      <c r="M11" s="553" t="str">
        <f>IF(年表!$S$59&lt;&gt;"L","",CONCATENATE(年表!$M52))</f>
        <v/>
      </c>
      <c r="N11" s="549" t="str">
        <f>IF(年表!$S$59&lt;&gt;"C","",CONCATENATE(年表!$M52))</f>
        <v>2</v>
      </c>
      <c r="O11" s="254" t="str">
        <f>IF(年表!$S$59&lt;&gt;"R","",CONCATENATE(年表!$M52))</f>
        <v/>
      </c>
      <c r="P11" s="553" t="str">
        <f>IF(年表!$S$59&lt;&gt;"L","",CONCATENATE(年表!$N52))</f>
        <v/>
      </c>
      <c r="Q11" s="514" t="str">
        <f>IF(年表!$S$59&lt;&gt;"C","",CONCATENATE(年表!$N52))</f>
        <v>3</v>
      </c>
      <c r="R11" s="254" t="str">
        <f>IF(年表!$S$59&lt;&gt;"R","",CONCATENATE(年表!$N52))</f>
        <v/>
      </c>
      <c r="S11" s="545" t="str">
        <f>IF(年表!$S$59&lt;&gt;"L","",CONCATENATE(年表!$O52))</f>
        <v/>
      </c>
      <c r="T11" s="543" t="str">
        <f>IF(年表!$S$59&lt;&gt;"C","",CONCATENATE(年表!$O52))</f>
        <v>4</v>
      </c>
      <c r="U11" s="255" t="str">
        <f>IF(年表!$S$59&lt;&gt;"R","",CONCATENATE(年表!$O52))</f>
        <v/>
      </c>
    </row>
    <row r="12" spans="1:21" s="3" customFormat="1" ht="42.95" customHeight="1">
      <c r="A12" s="552"/>
      <c r="B12" s="556"/>
      <c r="C12" s="96"/>
      <c r="D12" s="554"/>
      <c r="E12" s="550"/>
      <c r="F12" s="96"/>
      <c r="G12" s="554"/>
      <c r="H12" s="550"/>
      <c r="I12" s="96"/>
      <c r="J12" s="554"/>
      <c r="K12" s="550"/>
      <c r="L12" s="96"/>
      <c r="M12" s="554"/>
      <c r="N12" s="550"/>
      <c r="O12" s="96"/>
      <c r="P12" s="554"/>
      <c r="Q12" s="515"/>
      <c r="R12" s="472"/>
      <c r="S12" s="546"/>
      <c r="T12" s="544"/>
      <c r="U12" s="96"/>
    </row>
    <row r="13" spans="1:21" s="3" customFormat="1" ht="42.95" customHeight="1">
      <c r="A13" s="94"/>
      <c r="B13" s="95"/>
      <c r="C13" s="96"/>
      <c r="D13" s="94"/>
      <c r="E13" s="95"/>
      <c r="F13" s="96"/>
      <c r="G13" s="94"/>
      <c r="H13" s="95"/>
      <c r="I13" s="96"/>
      <c r="J13" s="94"/>
      <c r="K13" s="95"/>
      <c r="L13" s="96"/>
      <c r="M13" s="94"/>
      <c r="N13" s="95"/>
      <c r="O13" s="96"/>
      <c r="P13" s="94"/>
      <c r="Q13" s="95"/>
      <c r="R13" s="96"/>
      <c r="S13" s="94"/>
      <c r="T13" s="95"/>
      <c r="U13" s="96"/>
    </row>
    <row r="14" spans="1:21" ht="38.25" customHeight="1">
      <c r="A14" s="97"/>
      <c r="B14" s="98"/>
      <c r="C14" s="99"/>
      <c r="D14" s="97"/>
      <c r="E14" s="98"/>
      <c r="F14" s="99"/>
      <c r="G14" s="97"/>
      <c r="H14" s="98"/>
      <c r="I14" s="99"/>
      <c r="J14" s="97"/>
      <c r="K14" s="98"/>
      <c r="L14" s="99"/>
      <c r="M14" s="97"/>
      <c r="N14" s="98"/>
      <c r="O14" s="99"/>
      <c r="P14" s="97"/>
      <c r="Q14" s="98"/>
      <c r="R14" s="99"/>
      <c r="S14" s="97"/>
      <c r="T14" s="98"/>
      <c r="U14" s="99"/>
    </row>
    <row r="15" spans="1:21" s="3" customFormat="1" ht="47.25" customHeight="1">
      <c r="A15" s="551" t="str">
        <f>IF(年表!$S$59&lt;&gt;"L","",CONCATENATE(年表!$I53))</f>
        <v/>
      </c>
      <c r="B15" s="555" t="str">
        <f>IF(年表!$S$59&lt;&gt;"C","",CONCATENATE(年表!$I53))</f>
        <v>5</v>
      </c>
      <c r="C15" s="252" t="str">
        <f>IF(年表!$S$59&lt;&gt;"R","",CONCATENATE(年表!$I53))</f>
        <v/>
      </c>
      <c r="D15" s="553" t="str">
        <f>IF(年表!$S$59&lt;&gt;"L","",CONCATENATE(年表!$J53))</f>
        <v/>
      </c>
      <c r="E15" s="549" t="str">
        <f>IF(年表!$S$59&lt;&gt;"C","",CONCATENATE(年表!$J53))</f>
        <v>6</v>
      </c>
      <c r="F15" s="254" t="str">
        <f>IF(年表!$S$59&lt;&gt;"R","",CONCATENATE(年表!$J53))</f>
        <v/>
      </c>
      <c r="G15" s="553" t="str">
        <f>IF(年表!$S$59&lt;&gt;"L","",CONCATENATE(年表!$K53))</f>
        <v/>
      </c>
      <c r="H15" s="549" t="str">
        <f>IF(年表!$S$59&lt;&gt;"C","",CONCATENATE(年表!$K53))</f>
        <v>7</v>
      </c>
      <c r="I15" s="254" t="str">
        <f>IF(年表!$S$59&lt;&gt;"R","",CONCATENATE(年表!$K53))</f>
        <v/>
      </c>
      <c r="J15" s="553" t="str">
        <f>IF(年表!$S$59&lt;&gt;"L","",CONCATENATE(年表!$L53))</f>
        <v/>
      </c>
      <c r="K15" s="516" t="str">
        <f>IF(年表!$S$59&lt;&gt;"C","",CONCATENATE(年表!$L53))</f>
        <v>8</v>
      </c>
      <c r="L15" s="254" t="str">
        <f>IF(年表!$S$59&lt;&gt;"R","",CONCATENATE(年表!$L53))</f>
        <v/>
      </c>
      <c r="M15" s="553" t="str">
        <f>IF(年表!$S$59&lt;&gt;"L","",CONCATENATE(年表!$M53))</f>
        <v/>
      </c>
      <c r="N15" s="516" t="str">
        <f>IF(年表!$S$59&lt;&gt;"C","",CONCATENATE(年表!$M53))</f>
        <v>9</v>
      </c>
      <c r="O15" s="254" t="str">
        <f>IF(年表!$S$59&lt;&gt;"R","",CONCATENATE(年表!$M53))</f>
        <v/>
      </c>
      <c r="P15" s="553" t="str">
        <f>IF(年表!$S$59&lt;&gt;"L","",CONCATENATE(年表!$N53))</f>
        <v/>
      </c>
      <c r="Q15" s="516" t="str">
        <f>IF(年表!$S$59&lt;&gt;"C","",CONCATENATE(年表!$N53))</f>
        <v>10</v>
      </c>
      <c r="R15" s="254" t="str">
        <f>IF(年表!$S$59&lt;&gt;"R","",CONCATENATE(年表!$N53))</f>
        <v/>
      </c>
      <c r="S15" s="545" t="str">
        <f>IF(年表!$S$59&lt;&gt;"L","",CONCATENATE(年表!$O53))</f>
        <v/>
      </c>
      <c r="T15" s="543" t="str">
        <f>IF(年表!$S$59&lt;&gt;"C","",CONCATENATE(年表!$O53))</f>
        <v>11</v>
      </c>
      <c r="U15" s="255" t="str">
        <f>IF(年表!$S$59&lt;&gt;"R","",CONCATENATE(年表!$O53))</f>
        <v/>
      </c>
    </row>
    <row r="16" spans="1:21" ht="42.95" customHeight="1">
      <c r="A16" s="552"/>
      <c r="B16" s="556"/>
      <c r="C16" s="96"/>
      <c r="D16" s="554"/>
      <c r="E16" s="550"/>
      <c r="F16" s="96"/>
      <c r="G16" s="554"/>
      <c r="H16" s="550"/>
      <c r="I16" s="96"/>
      <c r="J16" s="554"/>
      <c r="K16" s="517"/>
      <c r="L16" s="96"/>
      <c r="M16" s="554"/>
      <c r="N16" s="517"/>
      <c r="O16" s="96"/>
      <c r="P16" s="554"/>
      <c r="Q16" s="517"/>
      <c r="R16" s="96"/>
      <c r="S16" s="546"/>
      <c r="T16" s="544"/>
      <c r="U16" s="96"/>
    </row>
    <row r="17" spans="1:21" ht="42.95" customHeight="1">
      <c r="A17" s="94"/>
      <c r="B17" s="95"/>
      <c r="C17" s="96"/>
      <c r="D17" s="94"/>
      <c r="E17" s="95"/>
      <c r="F17" s="96"/>
      <c r="G17" s="94"/>
      <c r="H17" s="95"/>
      <c r="I17" s="96"/>
      <c r="J17" s="94"/>
      <c r="K17" s="95"/>
      <c r="L17" s="96"/>
      <c r="M17" s="94"/>
      <c r="N17" s="95"/>
      <c r="O17" s="96"/>
      <c r="P17" s="94"/>
      <c r="Q17" s="95"/>
      <c r="R17" s="96"/>
      <c r="S17" s="94"/>
      <c r="T17" s="95"/>
      <c r="U17" s="96"/>
    </row>
    <row r="18" spans="1:21" ht="38.25" customHeight="1">
      <c r="A18" s="97"/>
      <c r="B18" s="98"/>
      <c r="C18" s="99"/>
      <c r="D18" s="97"/>
      <c r="E18" s="98"/>
      <c r="F18" s="99"/>
      <c r="G18" s="97"/>
      <c r="H18" s="98"/>
      <c r="I18" s="99"/>
      <c r="J18" s="97"/>
      <c r="K18" s="98"/>
      <c r="L18" s="99"/>
      <c r="M18" s="97"/>
      <c r="N18" s="98"/>
      <c r="O18" s="99"/>
      <c r="P18" s="97"/>
      <c r="Q18" s="98"/>
      <c r="R18" s="99"/>
      <c r="S18" s="97"/>
      <c r="T18" s="98"/>
      <c r="U18" s="99"/>
    </row>
    <row r="19" spans="1:21" ht="47.25" customHeight="1">
      <c r="A19" s="551" t="str">
        <f>IF(年表!$S$59&lt;&gt;"L","",CONCATENATE(年表!$I54))</f>
        <v/>
      </c>
      <c r="B19" s="555" t="str">
        <f>IF(年表!$S$59&lt;&gt;"C","",CONCATENATE(年表!$I54))</f>
        <v>12</v>
      </c>
      <c r="C19" s="256" t="str">
        <f>IF(年表!$S$59&lt;&gt;"R","",CONCATENATE(年表!$I54))</f>
        <v/>
      </c>
      <c r="D19" s="553" t="str">
        <f>IF(年表!$S$59&lt;&gt;"L","",CONCATENATE(年表!$J54))</f>
        <v/>
      </c>
      <c r="E19" s="549" t="str">
        <f>IF(年表!$S$59&lt;&gt;"C","",CONCATENATE(年表!$J54))</f>
        <v>13</v>
      </c>
      <c r="F19" s="257" t="str">
        <f>IF(年表!$S$59&lt;&gt;"R","",CONCATENATE(年表!$J54))</f>
        <v/>
      </c>
      <c r="G19" s="553" t="str">
        <f>IF(年表!$S$59&lt;&gt;"L","",CONCATENATE(年表!$K54))</f>
        <v/>
      </c>
      <c r="H19" s="549" t="str">
        <f>IF(年表!$S$59&lt;&gt;"C","",CONCATENATE(年表!$K54))</f>
        <v>14</v>
      </c>
      <c r="I19" s="257" t="str">
        <f>IF(年表!$S$59&lt;&gt;"R","",CONCATENATE(年表!$K54))</f>
        <v/>
      </c>
      <c r="J19" s="553" t="str">
        <f>IF(年表!$S$59&lt;&gt;"L","",CONCATENATE(年表!$L54))</f>
        <v/>
      </c>
      <c r="K19" s="549" t="str">
        <f>IF(年表!$S$59&lt;&gt;"C","",CONCATENATE(年表!$L54))</f>
        <v>15</v>
      </c>
      <c r="L19" s="257" t="str">
        <f>IF(年表!$S$59&lt;&gt;"R","",CONCATENATE(年表!$L54))</f>
        <v/>
      </c>
      <c r="M19" s="553" t="str">
        <f>IF(年表!$S$59&lt;&gt;"L","",CONCATENATE(年表!$M54))</f>
        <v/>
      </c>
      <c r="N19" s="549" t="str">
        <f>IF(年表!$S$59&lt;&gt;"C","",CONCATENATE(年表!$M54))</f>
        <v>16</v>
      </c>
      <c r="O19" s="257" t="str">
        <f>IF(年表!$S$59&lt;&gt;"R","",CONCATENATE(年表!$M54))</f>
        <v/>
      </c>
      <c r="P19" s="553" t="str">
        <f>IF(年表!$S$59&lt;&gt;"L","",CONCATENATE(年表!$N54))</f>
        <v/>
      </c>
      <c r="Q19" s="514" t="str">
        <f>IF(年表!$S$59&lt;&gt;"C","",CONCATENATE(年表!$N54))</f>
        <v>17</v>
      </c>
      <c r="R19" s="257" t="str">
        <f>IF(年表!$S$59&lt;&gt;"R","",CONCATENATE(年表!$N54))</f>
        <v/>
      </c>
      <c r="S19" s="545" t="str">
        <f>IF(年表!$S$59&lt;&gt;"L","",CONCATENATE(年表!$O54))</f>
        <v/>
      </c>
      <c r="T19" s="543" t="str">
        <f>IF(年表!$S$59&lt;&gt;"C","",CONCATENATE(年表!$O54))</f>
        <v>18</v>
      </c>
      <c r="U19" s="258" t="str">
        <f>IF(年表!$S$59&lt;&gt;"R","",CONCATENATE(年表!$O54))</f>
        <v/>
      </c>
    </row>
    <row r="20" spans="1:21" ht="42.95" customHeight="1">
      <c r="A20" s="552"/>
      <c r="B20" s="556"/>
      <c r="C20" s="96"/>
      <c r="D20" s="554"/>
      <c r="E20" s="550"/>
      <c r="F20" s="96"/>
      <c r="G20" s="554"/>
      <c r="H20" s="550"/>
      <c r="I20" s="96"/>
      <c r="J20" s="554"/>
      <c r="K20" s="550"/>
      <c r="L20" s="96"/>
      <c r="M20" s="554"/>
      <c r="N20" s="550"/>
      <c r="O20" s="96"/>
      <c r="P20" s="554"/>
      <c r="Q20" s="515"/>
      <c r="R20" s="96"/>
      <c r="S20" s="546"/>
      <c r="T20" s="544"/>
      <c r="U20" s="96"/>
    </row>
    <row r="21" spans="1:21" ht="42.95" customHeight="1">
      <c r="A21" s="94"/>
      <c r="B21" s="95"/>
      <c r="C21" s="96"/>
      <c r="D21" s="94"/>
      <c r="E21" s="95"/>
      <c r="F21" s="96"/>
      <c r="G21" s="94"/>
      <c r="H21" s="95"/>
      <c r="I21" s="96"/>
      <c r="J21" s="94"/>
      <c r="K21" s="95"/>
      <c r="L21" s="96"/>
      <c r="M21" s="94"/>
      <c r="N21" s="95"/>
      <c r="O21" s="96"/>
      <c r="P21" s="94"/>
      <c r="Q21" s="95"/>
      <c r="R21" s="96"/>
      <c r="S21" s="94"/>
      <c r="T21" s="95"/>
      <c r="U21" s="96"/>
    </row>
    <row r="22" spans="1:21" ht="38.25" customHeight="1">
      <c r="A22" s="97"/>
      <c r="B22" s="98"/>
      <c r="C22" s="99"/>
      <c r="D22" s="97"/>
      <c r="E22" s="98"/>
      <c r="F22" s="99"/>
      <c r="G22" s="97"/>
      <c r="H22" s="98"/>
      <c r="I22" s="99"/>
      <c r="J22" s="97"/>
      <c r="K22" s="98"/>
      <c r="L22" s="99"/>
      <c r="M22" s="97"/>
      <c r="N22" s="98"/>
      <c r="O22" s="99"/>
      <c r="P22" s="97"/>
      <c r="Q22" s="98"/>
      <c r="R22" s="99"/>
      <c r="S22" s="97"/>
      <c r="T22" s="98"/>
      <c r="U22" s="99"/>
    </row>
    <row r="23" spans="1:21" ht="47.25" customHeight="1">
      <c r="A23" s="551" t="str">
        <f>IF(年表!$S$59&lt;&gt;"L","",CONCATENATE(年表!$I55))</f>
        <v/>
      </c>
      <c r="B23" s="555" t="str">
        <f>IF(年表!$S$59&lt;&gt;"C","",CONCATENATE(年表!$I55))</f>
        <v>19</v>
      </c>
      <c r="C23" s="252" t="str">
        <f>IF(年表!$S$59&lt;&gt;"R","",CONCATENATE(年表!$I55))</f>
        <v/>
      </c>
      <c r="D23" s="553" t="str">
        <f>IF(年表!$S$59&lt;&gt;"L","",CONCATENATE(年表!$J55))</f>
        <v/>
      </c>
      <c r="E23" s="549" t="str">
        <f>IF(年表!$S$59&lt;&gt;"C","",CONCATENATE(年表!$J55))</f>
        <v>20</v>
      </c>
      <c r="F23" s="254" t="str">
        <f>IF(年表!$S$59&lt;&gt;"R","",CONCATENATE(年表!$J55))</f>
        <v/>
      </c>
      <c r="G23" s="553" t="str">
        <f>IF(年表!$S$59&lt;&gt;"L","",CONCATENATE(年表!$K55))</f>
        <v/>
      </c>
      <c r="H23" s="549" t="str">
        <f>IF(年表!$S$59&lt;&gt;"C","",CONCATENATE(年表!$K55))</f>
        <v>21</v>
      </c>
      <c r="I23" s="254" t="str">
        <f>IF(年表!$S$59&lt;&gt;"R","",CONCATENATE(年表!$K55))</f>
        <v/>
      </c>
      <c r="J23" s="553" t="str">
        <f>IF(年表!$S$59&lt;&gt;"L","",CONCATENATE(年表!$L55))</f>
        <v/>
      </c>
      <c r="K23" s="549" t="str">
        <f>IF(年表!$S$59&lt;&gt;"C","",CONCATENATE(年表!$L55))</f>
        <v>22</v>
      </c>
      <c r="L23" s="254" t="str">
        <f>IF(年表!$S$59&lt;&gt;"R","",CONCATENATE(年表!$L55))</f>
        <v/>
      </c>
      <c r="M23" s="553" t="str">
        <f>IF(年表!$S$59&lt;&gt;"L","",CONCATENATE(年表!$M55))</f>
        <v/>
      </c>
      <c r="N23" s="516" t="str">
        <f>IF(年表!$S$59&lt;&gt;"C","",CONCATENATE(年表!$M55))</f>
        <v>23</v>
      </c>
      <c r="O23" s="254" t="str">
        <f>IF(年表!$S$59&lt;&gt;"R","",CONCATENATE(年表!$M55))</f>
        <v/>
      </c>
      <c r="P23" s="553" t="str">
        <f>IF(年表!$S$59&lt;&gt;"L","",CONCATENATE(年表!$N55))</f>
        <v/>
      </c>
      <c r="Q23" s="516" t="str">
        <f>IF(年表!$S$59&lt;&gt;"C","",CONCATENATE(年表!$N55))</f>
        <v>24</v>
      </c>
      <c r="R23" s="254" t="str">
        <f>IF(年表!$S$59&lt;&gt;"R","",CONCATENATE(年表!$N55))</f>
        <v/>
      </c>
      <c r="S23" s="545" t="str">
        <f>IF(年表!$S$59&lt;&gt;"L","",CONCATENATE(年表!$O55))</f>
        <v/>
      </c>
      <c r="T23" s="543" t="str">
        <f>IF(年表!$S$59&lt;&gt;"C","",CONCATENATE(年表!$O55))</f>
        <v>25</v>
      </c>
      <c r="U23" s="255" t="str">
        <f>IF(年表!$S$59&lt;&gt;"R","",CONCATENATE(年表!$O55))</f>
        <v/>
      </c>
    </row>
    <row r="24" spans="1:21" ht="42.95" customHeight="1">
      <c r="A24" s="552"/>
      <c r="B24" s="556"/>
      <c r="C24" s="96"/>
      <c r="D24" s="554"/>
      <c r="E24" s="550"/>
      <c r="F24" s="96"/>
      <c r="G24" s="554"/>
      <c r="H24" s="550"/>
      <c r="I24" s="96"/>
      <c r="J24" s="554"/>
      <c r="K24" s="550"/>
      <c r="L24" s="96"/>
      <c r="M24" s="554"/>
      <c r="N24" s="517"/>
      <c r="O24" s="96"/>
      <c r="P24" s="554"/>
      <c r="Q24" s="517"/>
      <c r="R24" s="96"/>
      <c r="S24" s="546"/>
      <c r="T24" s="544"/>
      <c r="U24" s="96"/>
    </row>
    <row r="25" spans="1:21" ht="42.95" customHeight="1">
      <c r="A25" s="94"/>
      <c r="B25" s="95"/>
      <c r="C25" s="96"/>
      <c r="D25" s="521" t="str">
        <f t="shared" ref="D25" si="3">IF(CONCATENATE(D23,E23)="23","天皇誕生日","")</f>
        <v/>
      </c>
      <c r="E25" s="522"/>
      <c r="F25" s="523"/>
      <c r="G25" s="521" t="str">
        <f t="shared" ref="G25" si="4">IF(CONCATENATE(G23,H23)="23","天皇誕生日","")</f>
        <v/>
      </c>
      <c r="H25" s="522"/>
      <c r="I25" s="523"/>
      <c r="J25" s="521" t="str">
        <f t="shared" ref="J25" si="5">IF(CONCATENATE(J23,K23)="23","天皇誕生日","")</f>
        <v/>
      </c>
      <c r="K25" s="522"/>
      <c r="L25" s="523"/>
      <c r="M25" s="570" t="str">
        <f t="shared" ref="M25" si="6">IF(CONCATENATE(M23,N23)="23","天皇誕生日","")</f>
        <v>天皇誕生日</v>
      </c>
      <c r="N25" s="571"/>
      <c r="O25" s="572"/>
      <c r="P25" s="521" t="str">
        <f t="shared" ref="P25" si="7">IF(CONCATENATE(P23,Q23)="23","天皇誕生日","")</f>
        <v/>
      </c>
      <c r="Q25" s="522"/>
      <c r="R25" s="523"/>
      <c r="S25" s="521" t="str">
        <f t="shared" ref="S25" si="8">IF(CONCATENATE(S23,T23)="23","天皇誕生日","")</f>
        <v/>
      </c>
      <c r="T25" s="522"/>
      <c r="U25" s="523"/>
    </row>
    <row r="26" spans="1:21" ht="38.25" customHeight="1">
      <c r="A26" s="97"/>
      <c r="B26" s="98"/>
      <c r="C26" s="99"/>
      <c r="D26" s="97"/>
      <c r="E26" s="98"/>
      <c r="F26" s="99"/>
      <c r="G26" s="97"/>
      <c r="H26" s="98"/>
      <c r="I26" s="99"/>
      <c r="J26" s="97"/>
      <c r="K26" s="98"/>
      <c r="L26" s="99"/>
      <c r="M26" s="97"/>
      <c r="N26" s="98"/>
      <c r="O26" s="99"/>
      <c r="P26" s="97"/>
      <c r="Q26" s="98"/>
      <c r="R26" s="99"/>
      <c r="S26" s="97"/>
      <c r="T26" s="98"/>
      <c r="U26" s="99"/>
    </row>
    <row r="27" spans="1:21" ht="47.25" customHeight="1">
      <c r="A27" s="551" t="str">
        <f>IF(年表!$S$59&lt;&gt;"L","",CONCATENATE(年表!$I56))</f>
        <v/>
      </c>
      <c r="B27" s="555" t="str">
        <f>IF(年表!$S$59&lt;&gt;"C","",CONCATENATE(年表!$I56))</f>
        <v>26</v>
      </c>
      <c r="C27" s="256" t="str">
        <f>IF(年表!$S$59&lt;&gt;"R","",CONCATENATE(年表!$I56))</f>
        <v/>
      </c>
      <c r="D27" s="553" t="str">
        <f>IF(年表!$S$59&lt;&gt;"L","",CONCATENATE(年表!$J56))</f>
        <v/>
      </c>
      <c r="E27" s="549" t="str">
        <f>IF(年表!$S$59&lt;&gt;"C","",CONCATENATE(年表!$J56))</f>
        <v>27</v>
      </c>
      <c r="F27" s="257" t="str">
        <f>IF(年表!$S$59&lt;&gt;"R","",CONCATENATE(年表!$J56))</f>
        <v/>
      </c>
      <c r="G27" s="553" t="str">
        <f>IF(年表!$S$59&lt;&gt;"L","",CONCATENATE(年表!$K56))</f>
        <v/>
      </c>
      <c r="H27" s="549" t="str">
        <f>IF(年表!$S$59&lt;&gt;"C","",CONCATENATE(年表!$K56))</f>
        <v>28</v>
      </c>
      <c r="I27" s="257" t="str">
        <f>IF(年表!$S$59&lt;&gt;"R","",CONCATENATE(年表!$K56))</f>
        <v/>
      </c>
      <c r="J27" s="553" t="str">
        <f>IF(年表!$S$59&lt;&gt;"L","",CONCATENATE(年表!$L56))</f>
        <v/>
      </c>
      <c r="K27" s="549" t="str">
        <f>IF(年表!$S$59&lt;&gt;"C","",CONCATENATE(年表!$L56))</f>
        <v>29</v>
      </c>
      <c r="L27" s="257" t="str">
        <f>IF(年表!$S$59&lt;&gt;"R","",CONCATENATE(年表!$L56))</f>
        <v/>
      </c>
      <c r="M27" s="553" t="str">
        <f>IF(年表!$S$59&lt;&gt;"L","",CONCATENATE(年表!$M56))</f>
        <v/>
      </c>
      <c r="N27" s="549" t="str">
        <f>IF(年表!$S$59&lt;&gt;"C","",CONCATENATE(年表!$M56))</f>
        <v>30</v>
      </c>
      <c r="O27" s="257" t="str">
        <f>IF(年表!$S$59&lt;&gt;"R","",CONCATENATE(年表!$M56))</f>
        <v/>
      </c>
      <c r="P27" s="553" t="str">
        <f>IF(年表!$S$59&lt;&gt;"L","",CONCATENATE(年表!$N56))</f>
        <v/>
      </c>
      <c r="Q27" s="549" t="str">
        <f>IF(年表!$S$59&lt;&gt;"C","",CONCATENATE(年表!$N56))</f>
        <v>31</v>
      </c>
      <c r="R27" s="257" t="str">
        <f>IF(年表!$S$59&lt;&gt;"R","",CONCATENATE(年表!$N56))</f>
        <v/>
      </c>
      <c r="S27" s="545" t="str">
        <f>IF(年表!$S$59&lt;&gt;"L","",CONCATENATE(年表!$O56))</f>
        <v/>
      </c>
      <c r="T27" s="543" t="str">
        <f>IF(年表!$S$59&lt;&gt;"C","",CONCATENATE(年表!$O56))</f>
        <v/>
      </c>
      <c r="U27" s="258" t="str">
        <f>IF(年表!$S$59&lt;&gt;"R","",CONCATENATE(年表!$O56))</f>
        <v/>
      </c>
    </row>
    <row r="28" spans="1:21" ht="42.95" customHeight="1">
      <c r="A28" s="552"/>
      <c r="B28" s="556"/>
      <c r="C28" s="96"/>
      <c r="D28" s="554"/>
      <c r="E28" s="550"/>
      <c r="F28" s="96"/>
      <c r="G28" s="554"/>
      <c r="H28" s="550"/>
      <c r="I28" s="96"/>
      <c r="J28" s="554"/>
      <c r="K28" s="550"/>
      <c r="L28" s="96"/>
      <c r="M28" s="554"/>
      <c r="N28" s="550"/>
      <c r="O28" s="96"/>
      <c r="P28" s="554"/>
      <c r="Q28" s="550"/>
      <c r="R28" s="96"/>
      <c r="S28" s="546"/>
      <c r="T28" s="544"/>
      <c r="U28" s="96"/>
    </row>
    <row r="29" spans="1:21" ht="42.95" customHeight="1">
      <c r="A29" s="521" t="str">
        <f>IF(CONCATENATE(A27,B27)="23","天皇誕生日","")</f>
        <v/>
      </c>
      <c r="B29" s="522"/>
      <c r="C29" s="523"/>
      <c r="D29" s="521" t="str">
        <f>IF(VALUE(E27)=24,"振替休日","")</f>
        <v/>
      </c>
      <c r="E29" s="522"/>
      <c r="F29" s="523"/>
      <c r="G29" s="94"/>
      <c r="H29" s="95"/>
      <c r="I29" s="96"/>
      <c r="J29" s="94"/>
      <c r="K29" s="95"/>
      <c r="L29" s="96"/>
      <c r="M29" s="94"/>
      <c r="N29" s="95"/>
      <c r="O29" s="96"/>
      <c r="P29" s="94"/>
      <c r="Q29" s="95"/>
      <c r="R29" s="96"/>
      <c r="S29" s="94"/>
      <c r="T29" s="95"/>
      <c r="U29" s="96"/>
    </row>
    <row r="30" spans="1:21" ht="38.25" customHeight="1">
      <c r="A30" s="97"/>
      <c r="B30" s="98"/>
      <c r="C30" s="99"/>
      <c r="D30" s="97"/>
      <c r="E30" s="98"/>
      <c r="F30" s="99"/>
      <c r="G30" s="97"/>
      <c r="H30" s="98"/>
      <c r="I30" s="99"/>
      <c r="J30" s="97"/>
      <c r="K30" s="98"/>
      <c r="L30" s="99"/>
      <c r="M30" s="97"/>
      <c r="N30" s="98"/>
      <c r="O30" s="99"/>
      <c r="P30" s="97"/>
      <c r="Q30" s="98"/>
      <c r="R30" s="99"/>
      <c r="S30" s="97"/>
      <c r="T30" s="98"/>
      <c r="U30" s="99"/>
    </row>
    <row r="31" spans="1:21" ht="47.25" customHeight="1">
      <c r="A31" s="551" t="str">
        <f>IF(年表!$S$59&lt;&gt;"L","",CONCATENATE(年表!$I57))</f>
        <v/>
      </c>
      <c r="B31" s="555" t="str">
        <f>IF(年表!$S$59&lt;&gt;"C","",CONCATENATE(年表!$I57))</f>
        <v/>
      </c>
      <c r="C31" s="252" t="str">
        <f>IF(年表!$S$59&lt;&gt;"R","",CONCATENATE(年表!$I57))</f>
        <v/>
      </c>
      <c r="D31" s="553" t="str">
        <f>IF(年表!$S$59&lt;&gt;"L","",CONCATENATE(年表!$J57))</f>
        <v/>
      </c>
      <c r="E31" s="549" t="str">
        <f>IF(年表!$S$59&lt;&gt;"C","",CONCATENATE(年表!$J57))</f>
        <v/>
      </c>
      <c r="F31" s="254" t="str">
        <f>IF(年表!$S$59&lt;&gt;"R","",CONCATENATE(年表!$J57))</f>
        <v/>
      </c>
      <c r="G31" s="553" t="str">
        <f>IF(年表!$S$59&lt;&gt;"L","",CONCATENATE(年表!$K57))</f>
        <v/>
      </c>
      <c r="H31" s="549" t="str">
        <f>IF(年表!$S$59&lt;&gt;"C","",CONCATENATE(年表!$K57))</f>
        <v/>
      </c>
      <c r="I31" s="254" t="str">
        <f>IF(年表!$S$59&lt;&gt;"R","",CONCATENATE(年表!$K57))</f>
        <v/>
      </c>
      <c r="J31" s="553" t="str">
        <f>IF(年表!$S$59&lt;&gt;"L","",CONCATENATE(年表!$L57))</f>
        <v/>
      </c>
      <c r="K31" s="549" t="str">
        <f>IF(年表!$S$59&lt;&gt;"C","",CONCATENATE(年表!$L57))</f>
        <v/>
      </c>
      <c r="L31" s="254" t="str">
        <f>IF(年表!$S$59&lt;&gt;"R","",CONCATENATE(年表!$L57))</f>
        <v/>
      </c>
      <c r="M31" s="553" t="str">
        <f>IF(年表!$S$59&lt;&gt;"L","",CONCATENATE(年表!$M57))</f>
        <v/>
      </c>
      <c r="N31" s="549" t="str">
        <f>IF(年表!$S$59&lt;&gt;"C","",CONCATENATE(年表!$M57))</f>
        <v/>
      </c>
      <c r="O31" s="254" t="str">
        <f>IF(年表!$S$59&lt;&gt;"R","",CONCATENATE(年表!$M57))</f>
        <v/>
      </c>
      <c r="P31" s="553" t="str">
        <f>IF(年表!$S$59&lt;&gt;"L","",CONCATENATE(年表!$N57))</f>
        <v/>
      </c>
      <c r="Q31" s="549" t="str">
        <f>IF(年表!$S$59&lt;&gt;"C","",CONCATENATE(年表!$N57))</f>
        <v/>
      </c>
      <c r="R31" s="254" t="str">
        <f>IF(年表!$S$59&lt;&gt;"R","",CONCATENATE(年表!$N57))</f>
        <v/>
      </c>
      <c r="S31" s="545" t="str">
        <f>IF(年表!$S$59&lt;&gt;"L","",CONCATENATE(年表!$O57))</f>
        <v/>
      </c>
      <c r="T31" s="543" t="str">
        <f>IF(年表!$S$59&lt;&gt;"C","",CONCATENATE(年表!$O57))</f>
        <v/>
      </c>
      <c r="U31" s="255" t="str">
        <f>IF(年表!$S$59&lt;&gt;"R","",CONCATENATE(年表!$O57))</f>
        <v/>
      </c>
    </row>
    <row r="32" spans="1:21" ht="42.95" customHeight="1">
      <c r="A32" s="552"/>
      <c r="B32" s="556"/>
      <c r="C32" s="96"/>
      <c r="D32" s="554"/>
      <c r="E32" s="550"/>
      <c r="F32" s="96"/>
      <c r="G32" s="554"/>
      <c r="H32" s="550"/>
      <c r="I32" s="96"/>
      <c r="J32" s="554"/>
      <c r="K32" s="550"/>
      <c r="L32" s="96"/>
      <c r="M32" s="554"/>
      <c r="N32" s="550"/>
      <c r="O32" s="96"/>
      <c r="P32" s="554"/>
      <c r="Q32" s="550"/>
      <c r="R32" s="96"/>
      <c r="S32" s="546"/>
      <c r="T32" s="544"/>
      <c r="U32" s="96"/>
    </row>
    <row r="33" spans="1:21" ht="42.95" customHeight="1">
      <c r="A33" s="94"/>
      <c r="B33" s="95"/>
      <c r="C33" s="96"/>
      <c r="D33" s="94"/>
      <c r="E33" s="95"/>
      <c r="F33" s="96"/>
      <c r="G33" s="94"/>
      <c r="H33" s="95"/>
      <c r="I33" s="96"/>
      <c r="J33" s="94"/>
      <c r="K33" s="95"/>
      <c r="L33" s="96"/>
      <c r="M33" s="94"/>
      <c r="N33" s="95"/>
      <c r="O33" s="96"/>
      <c r="P33" s="94"/>
      <c r="Q33" s="95"/>
      <c r="R33" s="96"/>
      <c r="S33" s="94"/>
      <c r="T33" s="95"/>
      <c r="U33" s="96"/>
    </row>
    <row r="34" spans="1:21" ht="38.25" customHeight="1">
      <c r="A34" s="97"/>
      <c r="B34" s="98"/>
      <c r="C34" s="99"/>
      <c r="D34" s="97"/>
      <c r="E34" s="98"/>
      <c r="F34" s="99"/>
      <c r="G34" s="97"/>
      <c r="H34" s="98"/>
      <c r="I34" s="99"/>
      <c r="J34" s="97"/>
      <c r="K34" s="98"/>
      <c r="L34" s="99"/>
      <c r="M34" s="97"/>
      <c r="N34" s="98"/>
      <c r="O34" s="99"/>
      <c r="P34" s="97"/>
      <c r="Q34" s="98"/>
      <c r="R34" s="99"/>
      <c r="S34" s="97"/>
      <c r="T34" s="98"/>
      <c r="U34" s="99"/>
    </row>
  </sheetData>
  <mergeCells count="104">
    <mergeCell ref="Q31:Q32"/>
    <mergeCell ref="N31:N32"/>
    <mergeCell ref="T27:T28"/>
    <mergeCell ref="P23:P24"/>
    <mergeCell ref="H23:H24"/>
    <mergeCell ref="M23:M24"/>
    <mergeCell ref="P27:P28"/>
    <mergeCell ref="S27:S28"/>
    <mergeCell ref="S31:S32"/>
    <mergeCell ref="K31:K32"/>
    <mergeCell ref="K27:K28"/>
    <mergeCell ref="J23:J24"/>
    <mergeCell ref="H31:H32"/>
    <mergeCell ref="N27:N28"/>
    <mergeCell ref="Q27:Q28"/>
    <mergeCell ref="P31:P32"/>
    <mergeCell ref="M31:M32"/>
    <mergeCell ref="K23:K24"/>
    <mergeCell ref="J31:J32"/>
    <mergeCell ref="H27:H28"/>
    <mergeCell ref="S25:U25"/>
    <mergeCell ref="G25:I25"/>
    <mergeCell ref="J25:L25"/>
    <mergeCell ref="M25:O25"/>
    <mergeCell ref="P25:R25"/>
    <mergeCell ref="J27:J28"/>
    <mergeCell ref="T31:T32"/>
    <mergeCell ref="K19:K20"/>
    <mergeCell ref="M27:M28"/>
    <mergeCell ref="M19:M20"/>
    <mergeCell ref="T11:T12"/>
    <mergeCell ref="T15:T16"/>
    <mergeCell ref="Q15:Q16"/>
    <mergeCell ref="N15:N16"/>
    <mergeCell ref="K15:K16"/>
    <mergeCell ref="S11:S12"/>
    <mergeCell ref="N11:N12"/>
    <mergeCell ref="Q11:Q12"/>
    <mergeCell ref="S15:S16"/>
    <mergeCell ref="P15:P16"/>
    <mergeCell ref="M15:M16"/>
    <mergeCell ref="P11:P12"/>
    <mergeCell ref="N19:N20"/>
    <mergeCell ref="Q19:Q20"/>
    <mergeCell ref="T19:T20"/>
    <mergeCell ref="T23:T24"/>
    <mergeCell ref="Q23:Q24"/>
    <mergeCell ref="N23:N24"/>
    <mergeCell ref="P19:P20"/>
    <mergeCell ref="S19:S20"/>
    <mergeCell ref="S23:S24"/>
    <mergeCell ref="R9:U9"/>
    <mergeCell ref="M10:O10"/>
    <mergeCell ref="P10:R10"/>
    <mergeCell ref="S10:U10"/>
    <mergeCell ref="A10:C10"/>
    <mergeCell ref="D10:F10"/>
    <mergeCell ref="G10:I10"/>
    <mergeCell ref="J10:L10"/>
    <mergeCell ref="A15:A16"/>
    <mergeCell ref="A19:A20"/>
    <mergeCell ref="D19:D20"/>
    <mergeCell ref="G19:G20"/>
    <mergeCell ref="J19:J20"/>
    <mergeCell ref="E15:E16"/>
    <mergeCell ref="B15:B16"/>
    <mergeCell ref="B19:B20"/>
    <mergeCell ref="E19:E20"/>
    <mergeCell ref="H19:H20"/>
    <mergeCell ref="J15:J16"/>
    <mergeCell ref="G15:G16"/>
    <mergeCell ref="D15:D16"/>
    <mergeCell ref="I1:K2"/>
    <mergeCell ref="L1:L2"/>
    <mergeCell ref="I3:K8"/>
    <mergeCell ref="L3:M8"/>
    <mergeCell ref="A11:A12"/>
    <mergeCell ref="D11:D12"/>
    <mergeCell ref="G11:G12"/>
    <mergeCell ref="J11:J12"/>
    <mergeCell ref="M11:M12"/>
    <mergeCell ref="B11:B12"/>
    <mergeCell ref="E11:E12"/>
    <mergeCell ref="H11:H12"/>
    <mergeCell ref="K11:K12"/>
    <mergeCell ref="H15:H16"/>
    <mergeCell ref="A31:A32"/>
    <mergeCell ref="A23:A24"/>
    <mergeCell ref="A27:A28"/>
    <mergeCell ref="D27:D28"/>
    <mergeCell ref="G27:G28"/>
    <mergeCell ref="E23:E24"/>
    <mergeCell ref="B23:B24"/>
    <mergeCell ref="B27:B28"/>
    <mergeCell ref="E27:E28"/>
    <mergeCell ref="G23:G24"/>
    <mergeCell ref="D23:D24"/>
    <mergeCell ref="E31:E32"/>
    <mergeCell ref="B31:B32"/>
    <mergeCell ref="G31:G32"/>
    <mergeCell ref="D31:D32"/>
    <mergeCell ref="A29:C29"/>
    <mergeCell ref="D25:F25"/>
    <mergeCell ref="D29:F29"/>
  </mergeCells>
  <phoneticPr fontId="2"/>
  <conditionalFormatting sqref="E23">
    <cfRule type="cellIs" dxfId="1911" priority="9" stopIfTrue="1" operator="between">
      <formula>"23"</formula>
      <formula>"24"</formula>
    </cfRule>
    <cfRule type="cellIs" dxfId="1910" priority="11" stopIfTrue="1" operator="equal">
      <formula>"24"</formula>
    </cfRule>
  </conditionalFormatting>
  <conditionalFormatting sqref="D27:F27">
    <cfRule type="cellIs" dxfId="1909" priority="12" stopIfTrue="1" operator="between">
      <formula>"23"</formula>
      <formula>"24"</formula>
    </cfRule>
  </conditionalFormatting>
  <conditionalFormatting sqref="O3:O4">
    <cfRule type="cellIs" dxfId="1908" priority="13" stopIfTrue="1" operator="between">
      <formula>1</formula>
      <formula>3</formula>
    </cfRule>
  </conditionalFormatting>
  <conditionalFormatting sqref="B3:G3 B4">
    <cfRule type="cellIs" dxfId="1907" priority="14" stopIfTrue="1" operator="equal">
      <formula>"3"</formula>
    </cfRule>
  </conditionalFormatting>
  <conditionalFormatting sqref="B6:G6">
    <cfRule type="cellIs" dxfId="1906" priority="15" stopIfTrue="1" operator="equal">
      <formula>"23"</formula>
    </cfRule>
  </conditionalFormatting>
  <conditionalFormatting sqref="P3:U3">
    <cfRule type="cellIs" dxfId="1905" priority="17" stopIfTrue="1" operator="equal">
      <formula>1</formula>
    </cfRule>
  </conditionalFormatting>
  <conditionalFormatting sqref="P4">
    <cfRule type="cellIs" dxfId="1904" priority="18" stopIfTrue="1" operator="equal">
      <formula>9</formula>
    </cfRule>
  </conditionalFormatting>
  <conditionalFormatting sqref="P5">
    <cfRule type="cellIs" dxfId="1903" priority="19" stopIfTrue="1" operator="between">
      <formula>10</formula>
      <formula>15</formula>
    </cfRule>
  </conditionalFormatting>
  <conditionalFormatting sqref="H23 K23 N23 T23">
    <cfRule type="cellIs" dxfId="1902" priority="10" stopIfTrue="1" operator="equal">
      <formula>"23"</formula>
    </cfRule>
  </conditionalFormatting>
  <conditionalFormatting sqref="Q11">
    <cfRule type="cellIs" dxfId="1901" priority="8" stopIfTrue="1" operator="between">
      <formula>"1"</formula>
      <formula>"1"</formula>
    </cfRule>
  </conditionalFormatting>
  <conditionalFormatting sqref="Q15">
    <cfRule type="cellIs" dxfId="1900" priority="4" operator="equal">
      <formula>"7"</formula>
    </cfRule>
  </conditionalFormatting>
  <conditionalFormatting sqref="Q23">
    <cfRule type="cellIs" dxfId="1899" priority="2" stopIfTrue="1" operator="equal">
      <formula>"21"</formula>
    </cfRule>
  </conditionalFormatting>
  <conditionalFormatting sqref="E23:E24">
    <cfRule type="expression" dxfId="1898" priority="1" stopIfTrue="1">
      <formula>$I$1&lt;"2020"</formula>
    </cfRule>
  </conditionalFormatting>
  <dataValidations count="1">
    <dataValidation imeMode="hiragana" allowBlank="1" showInputMessage="1" showErrorMessage="1" sqref="A13:B14 D13:E14 G13:H14 J13:K14 M13:N14 P13:Q14 U12:U14 U16:U18 S13:T14 S17:T18 P17:Q18 M17:N18 J17:K18 D17:E18 G17:H18 A17:B18 A21:B22 D21:E22 G21:H22 J21:K22 M21:N22 P21:Q22 U20:U22 S21:T22 A25:B26 F30 G29:H30 J29:K30 M29:N30 P29:Q30 U28:U30 U32:U34 S29:T30 S33:T34 P33:Q34 D33:E34 G33:H34 J33:K34 M33:N34 C12:C14 F12:F14 I12:I14 L12:L14 O12:O14 R12:R14 R16:R18 O16:O18 L16:L18 I16:I18 F16:F18 C16:C18 C20:C22 F20:F22 I20:I22 L20:L22 O20:O22 R20:R22 A29 C24:C26 A33:B34 S25 I28:I30 L28:L30 O28:O30 R28:R30 R32:R34 O32:O34 L32:L34 I32:I34 F32:F34 C32:C34 C28 A30:C30 F24 I24 L24 O24 R24 U24 D26:U26 D25 G25 J25 M25 P25 F28 D29:D30 E30"/>
  </dataValidations>
  <hyperlinks>
    <hyperlink ref="R9" location="年表!N60" display="日付の位置【左 中央 右】は年表で設定"/>
  </hyperlinks>
  <pageMargins left="0.45" right="0.19" top="0.59" bottom="0.01" header="0.2" footer="0.01"/>
  <pageSetup paperSize="9" scale="44"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1:31" ht="15" customHeight="1">
      <c r="A1" s="598" t="str">
        <f>CONCATENATE('１月'!A1,'１月'!B1)</f>
        <v>2020年</v>
      </c>
      <c r="B1" s="598"/>
      <c r="C1" s="46"/>
      <c r="D1" s="72" t="str">
        <f>CONCATENATE(年表!K50)</f>
        <v>12</v>
      </c>
      <c r="E1" s="38" t="s">
        <v>1</v>
      </c>
      <c r="F1" s="46"/>
      <c r="G1" s="46"/>
      <c r="H1" s="46"/>
      <c r="J1" s="599" t="str">
        <f>CONCATENATE(年表!F3)</f>
        <v>2021</v>
      </c>
      <c r="K1" s="599"/>
      <c r="L1" s="603" t="s">
        <v>0</v>
      </c>
      <c r="M1" s="61"/>
      <c r="N1" s="61"/>
      <c r="O1" s="61"/>
      <c r="P1" s="71"/>
      <c r="Y1" s="46"/>
      <c r="Z1" s="46"/>
      <c r="AA1" s="72" t="str">
        <f>CONCATENATE(年表!C14)</f>
        <v>2</v>
      </c>
      <c r="AB1" s="38" t="s">
        <v>1</v>
      </c>
      <c r="AC1" s="46"/>
      <c r="AD1" s="46"/>
      <c r="AE1" s="46"/>
    </row>
    <row r="2" spans="1: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1:31" s="1" customFormat="1" ht="12" customHeight="1">
      <c r="B3" s="112" t="str">
        <f>IF(CONCATENATE('１月'!J11,'１月'!K11,'１月'!L11)="1",1,"")</f>
        <v/>
      </c>
      <c r="C3" s="112" t="str">
        <f>IF(CONCATENATE('１月'!L11,'１月'!N11,'１月'!M11)="1",1,IF(B3&lt;&gt;"",B3+1,""))</f>
        <v/>
      </c>
      <c r="D3" s="112">
        <f>IF(CONCATENATE('１月'!P11,'１月'!Q11,'１月'!R11)="1",1,IF(C3&lt;&gt;"",C3+1,""))</f>
        <v>1</v>
      </c>
      <c r="E3" s="112">
        <f>IF(CONCATENATE('１月'!S11,'１月'!T11,'１月'!U11)="1",1,IF(D3&lt;&gt;"",D3+1,""))</f>
        <v>2</v>
      </c>
      <c r="F3" s="112">
        <f>IF(CONCATENATE('１月'!A11,'１月'!B11,'１月'!C11)="1",1,IF(E3&lt;&gt;"",E3+1,""))</f>
        <v>3</v>
      </c>
      <c r="G3" s="112">
        <f>IF(CONCATENATE('１月'!D11,'１月'!E11,'１月'!F11)="1",1,IF(F3&lt;&gt;"",F3+1,""))</f>
        <v>4</v>
      </c>
      <c r="H3" s="126">
        <f>IF(CONCATENATE('１月'!G11,'１月'!H11,'１月'!I11)="1",1,IF(G3&lt;&gt;"",G3+1,""))</f>
        <v>5</v>
      </c>
      <c r="L3" s="50"/>
      <c r="O3" s="50"/>
      <c r="P3" s="69"/>
      <c r="Q3" s="50"/>
      <c r="Y3" s="111" t="str">
        <f>CONCATENATE(年表!$A16)</f>
        <v/>
      </c>
      <c r="Z3" s="112" t="str">
        <f>CONCATENATE(年表!$B16)</f>
        <v>1</v>
      </c>
      <c r="AA3" s="112" t="str">
        <f>CONCATENATE(年表!$C16)</f>
        <v>2</v>
      </c>
      <c r="AB3" s="112" t="str">
        <f>CONCATENATE(年表!$D16)</f>
        <v>3</v>
      </c>
      <c r="AC3" s="112" t="str">
        <f>CONCATENATE(年表!$E16)</f>
        <v>4</v>
      </c>
      <c r="AD3" s="112" t="str">
        <f>CONCATENATE(年表!$F16)</f>
        <v>5</v>
      </c>
      <c r="AE3" s="126" t="str">
        <f>CONCATENATE(年表!$G16)</f>
        <v>6</v>
      </c>
    </row>
    <row r="4" spans="1:31" s="1" customFormat="1" ht="12" customHeight="1">
      <c r="B4" s="111">
        <f>IF(B3&lt;&gt;"",B3+7,H3+1)</f>
        <v>6</v>
      </c>
      <c r="C4" s="112">
        <f>IF(B4&lt;&gt;"",B4+1,"")</f>
        <v>7</v>
      </c>
      <c r="D4" s="112">
        <f>IF(C4&lt;&gt;"",C4+1,"")</f>
        <v>8</v>
      </c>
      <c r="E4" s="112">
        <f>IF(D4&lt;&gt;"",D4+1,"")</f>
        <v>9</v>
      </c>
      <c r="F4" s="112">
        <f>IF(E4&lt;&gt;"",E4+1,"")</f>
        <v>10</v>
      </c>
      <c r="G4" s="112">
        <f>IF(F4&lt;&gt;"",F4+1,"")</f>
        <v>11</v>
      </c>
      <c r="H4" s="126">
        <f>IF(H3&lt;&gt;"",H3+7,"")</f>
        <v>12</v>
      </c>
      <c r="L4" s="56"/>
      <c r="M4" s="74"/>
      <c r="N4" s="74"/>
      <c r="O4" s="56"/>
      <c r="P4" s="56"/>
      <c r="Q4" s="50"/>
      <c r="Y4" s="111" t="str">
        <f>CONCATENATE(年表!$A17)</f>
        <v>7</v>
      </c>
      <c r="Z4" s="112" t="str">
        <f>CONCATENATE(年表!$B17)</f>
        <v>8</v>
      </c>
      <c r="AA4" s="112" t="str">
        <f>CONCATENATE(年表!$C17)</f>
        <v>9</v>
      </c>
      <c r="AB4" s="112" t="str">
        <f>CONCATENATE(年表!$D17)</f>
        <v>10</v>
      </c>
      <c r="AC4" s="112" t="str">
        <f>CONCATENATE(年表!$E17)</f>
        <v>11</v>
      </c>
      <c r="AD4" s="112" t="str">
        <f>CONCATENATE(年表!$F17)</f>
        <v>12</v>
      </c>
      <c r="AE4" s="126" t="str">
        <f>CONCATENATE(年表!$G17)</f>
        <v>13</v>
      </c>
    </row>
    <row r="5" spans="1:31" s="1" customFormat="1" ht="12" customHeight="1">
      <c r="B5" s="111">
        <f t="shared" ref="B5:F6" si="0">IF(B4&lt;&gt;"",B4+7,"")</f>
        <v>13</v>
      </c>
      <c r="C5" s="112">
        <f t="shared" si="0"/>
        <v>14</v>
      </c>
      <c r="D5" s="112">
        <f t="shared" si="0"/>
        <v>15</v>
      </c>
      <c r="E5" s="112">
        <f t="shared" si="0"/>
        <v>16</v>
      </c>
      <c r="F5" s="112">
        <f t="shared" si="0"/>
        <v>17</v>
      </c>
      <c r="G5" s="112">
        <f>IF(F5&lt;&gt;"",F5+1,"")</f>
        <v>18</v>
      </c>
      <c r="H5" s="126">
        <f>IF(H4&lt;&gt;"",H4+7,"")</f>
        <v>19</v>
      </c>
      <c r="J5" s="55"/>
      <c r="K5" s="56"/>
      <c r="L5" s="56"/>
      <c r="M5" s="74"/>
      <c r="N5" s="74"/>
      <c r="O5" s="56"/>
      <c r="P5" s="56"/>
      <c r="Q5" s="50"/>
      <c r="Y5" s="111" t="str">
        <f>CONCATENATE(年表!$A18)</f>
        <v>14</v>
      </c>
      <c r="Z5" s="112" t="str">
        <f>CONCATENATE(年表!$B18)</f>
        <v>15</v>
      </c>
      <c r="AA5" s="112" t="str">
        <f>CONCATENATE(年表!$C18)</f>
        <v>16</v>
      </c>
      <c r="AB5" s="112" t="str">
        <f>CONCATENATE(年表!$D18)</f>
        <v>17</v>
      </c>
      <c r="AC5" s="112" t="str">
        <f>CONCATENATE(年表!$E18)</f>
        <v>18</v>
      </c>
      <c r="AD5" s="112" t="str">
        <f>CONCATENATE(年表!$F18)</f>
        <v>19</v>
      </c>
      <c r="AE5" s="126" t="str">
        <f>CONCATENATE(年表!$G18)</f>
        <v>20</v>
      </c>
    </row>
    <row r="6" spans="1:31" s="1" customFormat="1" ht="12" customHeight="1">
      <c r="B6" s="111">
        <f t="shared" si="0"/>
        <v>20</v>
      </c>
      <c r="C6" s="112">
        <f t="shared" si="0"/>
        <v>21</v>
      </c>
      <c r="D6" s="112">
        <f t="shared" si="0"/>
        <v>22</v>
      </c>
      <c r="E6" s="112">
        <f t="shared" si="0"/>
        <v>23</v>
      </c>
      <c r="F6" s="112">
        <f t="shared" si="0"/>
        <v>24</v>
      </c>
      <c r="G6" s="112">
        <f>IF(F6&lt;&gt;"",F6+1,"")</f>
        <v>25</v>
      </c>
      <c r="H6" s="126">
        <f>IF(H5&lt;&gt;"",H5+7,"")</f>
        <v>26</v>
      </c>
      <c r="J6" s="50"/>
      <c r="K6" s="50"/>
      <c r="L6" s="50"/>
      <c r="M6" s="600" t="s">
        <v>47</v>
      </c>
      <c r="N6" s="600"/>
      <c r="O6" s="600"/>
      <c r="P6" s="50"/>
      <c r="Q6" s="50"/>
      <c r="Y6" s="111" t="str">
        <f>CONCATENATE(年表!$A19)</f>
        <v>21</v>
      </c>
      <c r="Z6" s="112" t="str">
        <f>CONCATENATE(年表!$B19)</f>
        <v>22</v>
      </c>
      <c r="AA6" s="112" t="str">
        <f>CONCATENATE(年表!$C19)</f>
        <v>23</v>
      </c>
      <c r="AB6" s="112" t="str">
        <f>CONCATENATE(年表!$D19)</f>
        <v>24</v>
      </c>
      <c r="AC6" s="112" t="str">
        <f>CONCATENATE(年表!$E19)</f>
        <v>25</v>
      </c>
      <c r="AD6" s="112" t="str">
        <f>CONCATENATE(年表!$F19)</f>
        <v>26</v>
      </c>
      <c r="AE6" s="126" t="str">
        <f>CONCATENATE(年表!$G19)</f>
        <v>27</v>
      </c>
    </row>
    <row r="7" spans="1:31" s="1" customFormat="1" ht="12" customHeight="1">
      <c r="B7" s="111">
        <f t="shared" ref="B7:H8" si="1">IF(B6&lt;&gt;"",IF(B6+7&gt;31,"",B6+7),"")</f>
        <v>27</v>
      </c>
      <c r="C7" s="112">
        <f t="shared" si="1"/>
        <v>28</v>
      </c>
      <c r="D7" s="112">
        <f t="shared" si="1"/>
        <v>29</v>
      </c>
      <c r="E7" s="112">
        <f t="shared" si="1"/>
        <v>30</v>
      </c>
      <c r="F7" s="112">
        <f t="shared" si="1"/>
        <v>31</v>
      </c>
      <c r="G7" s="112" t="str">
        <f t="shared" si="1"/>
        <v/>
      </c>
      <c r="H7" s="126" t="str">
        <f t="shared" si="1"/>
        <v/>
      </c>
      <c r="J7" s="586" t="str">
        <f>CONCATENATE(年表!$C$5)</f>
        <v>1</v>
      </c>
      <c r="K7" s="586"/>
      <c r="L7" s="592" t="s">
        <v>1</v>
      </c>
      <c r="M7" s="601" t="str">
        <f>CONCATENATE($J$1,"/",$J$7,"/1")</f>
        <v>2021/1/1</v>
      </c>
      <c r="N7" s="601"/>
      <c r="O7" s="601"/>
      <c r="P7" s="56"/>
      <c r="Q7" s="50"/>
      <c r="T7" s="586" t="str">
        <f>CONCATENATE(年表!$C$5)</f>
        <v>1</v>
      </c>
      <c r="U7" s="586"/>
      <c r="V7" s="586"/>
      <c r="W7" s="592" t="s">
        <v>1</v>
      </c>
      <c r="Y7" s="111" t="str">
        <f>CONCATENATE(年表!$A20)</f>
        <v>28</v>
      </c>
      <c r="Z7" s="112" t="str">
        <f>CONCATENATE(年表!$B20)</f>
        <v/>
      </c>
      <c r="AA7" s="112" t="str">
        <f>CONCATENATE(年表!$C20)</f>
        <v/>
      </c>
      <c r="AB7" s="112" t="str">
        <f>CONCATENATE(年表!$D20)</f>
        <v/>
      </c>
      <c r="AC7" s="112" t="str">
        <f>CONCATENATE(年表!$E20)</f>
        <v/>
      </c>
      <c r="AD7" s="112" t="str">
        <f>CONCATENATE(年表!$F20)</f>
        <v/>
      </c>
      <c r="AE7" s="126" t="str">
        <f>CONCATENATE(年表!$G20)</f>
        <v/>
      </c>
    </row>
    <row r="8" spans="1:31" s="1" customFormat="1" ht="12" customHeight="1">
      <c r="B8" s="111" t="str">
        <f t="shared" si="1"/>
        <v/>
      </c>
      <c r="C8" s="112" t="str">
        <f t="shared" si="1"/>
        <v/>
      </c>
      <c r="D8" s="112" t="str">
        <f t="shared" si="1"/>
        <v/>
      </c>
      <c r="E8" s="112" t="str">
        <f t="shared" si="1"/>
        <v/>
      </c>
      <c r="F8" s="112" t="str">
        <f t="shared" si="1"/>
        <v/>
      </c>
      <c r="G8" s="112" t="str">
        <f t="shared" si="1"/>
        <v/>
      </c>
      <c r="H8" s="126" t="str">
        <f t="shared" si="1"/>
        <v/>
      </c>
      <c r="I8" s="87">
        <f>1-SIGN(MOD($J$1,4)/2)</f>
        <v>0</v>
      </c>
      <c r="J8" s="586"/>
      <c r="K8" s="586"/>
      <c r="L8" s="592"/>
      <c r="M8" s="602" t="str">
        <f>MID("日月火水木金土",WEEKDAY($M$7,1),1)</f>
        <v>金</v>
      </c>
      <c r="N8" s="602"/>
      <c r="O8" s="602"/>
      <c r="P8" s="56"/>
      <c r="Q8" s="50"/>
      <c r="T8" s="586"/>
      <c r="U8" s="586"/>
      <c r="V8" s="586"/>
      <c r="W8" s="592"/>
      <c r="Y8" s="111" t="str">
        <f>CONCATENATE(年表!$A21)</f>
        <v/>
      </c>
      <c r="Z8" s="112" t="str">
        <f>CONCATENATE(年表!$B21)</f>
        <v/>
      </c>
      <c r="AA8" s="112" t="str">
        <f>CONCATENATE(年表!$C21)</f>
        <v/>
      </c>
      <c r="AB8" s="112" t="str">
        <f>CONCATENATE(年表!$D21)</f>
        <v/>
      </c>
      <c r="AC8" s="112" t="str">
        <f>CONCATENATE(年表!$E21)</f>
        <v/>
      </c>
      <c r="AD8" s="112" t="str">
        <f>CONCATENATE(年表!$F21)</f>
        <v/>
      </c>
      <c r="AE8" s="126" t="str">
        <f>CONCATENATE(年表!$G21)</f>
        <v/>
      </c>
    </row>
    <row r="9" spans="1:31" ht="9" customHeight="1">
      <c r="B9" s="45"/>
      <c r="C9" s="46"/>
      <c r="D9" s="46"/>
      <c r="E9" s="46"/>
      <c r="F9" s="51"/>
      <c r="G9" s="52"/>
      <c r="H9" s="46"/>
      <c r="M9" s="73"/>
      <c r="N9" s="73"/>
      <c r="U9" s="45"/>
      <c r="V9" s="46"/>
      <c r="W9" s="46"/>
      <c r="X9" s="46"/>
      <c r="Y9" s="46"/>
      <c r="Z9" s="46"/>
      <c r="AA9" s="46"/>
      <c r="AB9" s="46"/>
      <c r="AC9" s="46"/>
      <c r="AD9" s="46"/>
      <c r="AE9" s="46"/>
    </row>
    <row r="10" spans="1: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1:31" s="53" customFormat="1" ht="15" customHeight="1">
      <c r="B11" s="123">
        <v>1</v>
      </c>
      <c r="C11" s="81" t="str">
        <f>IF(B11="","",$M$8)</f>
        <v>金</v>
      </c>
      <c r="D11" s="587"/>
      <c r="E11" s="588"/>
      <c r="F11" s="588"/>
      <c r="G11" s="588"/>
      <c r="H11" s="588"/>
      <c r="I11" s="588"/>
      <c r="J11" s="588"/>
      <c r="K11" s="588"/>
      <c r="L11" s="588"/>
      <c r="M11" s="588"/>
      <c r="N11" s="588"/>
      <c r="O11" s="589"/>
      <c r="P11" s="62"/>
      <c r="Q11" s="58"/>
      <c r="R11" s="122">
        <f>B39+1</f>
        <v>16</v>
      </c>
      <c r="S11" s="57" t="str">
        <f>IF(R11="","",IF(SEARCH(C39,$M$6)&gt;0,MID($M$6,SEARCH(C39,$M$6)+1,1),""))</f>
        <v>土</v>
      </c>
      <c r="T11" s="587"/>
      <c r="U11" s="588"/>
      <c r="V11" s="588"/>
      <c r="W11" s="588"/>
      <c r="X11" s="588"/>
      <c r="Y11" s="588"/>
      <c r="Z11" s="588"/>
      <c r="AA11" s="588"/>
      <c r="AB11" s="588"/>
      <c r="AC11" s="588"/>
      <c r="AD11" s="588"/>
      <c r="AE11" s="589"/>
    </row>
    <row r="12" spans="1:31" s="53" customFormat="1" ht="15" customHeight="1">
      <c r="B12" s="584" t="s">
        <v>56</v>
      </c>
      <c r="C12" s="585"/>
      <c r="D12" s="581"/>
      <c r="E12" s="582"/>
      <c r="F12" s="582"/>
      <c r="G12" s="582"/>
      <c r="H12" s="582"/>
      <c r="I12" s="582"/>
      <c r="J12" s="582"/>
      <c r="K12" s="582"/>
      <c r="L12" s="582"/>
      <c r="M12" s="582"/>
      <c r="N12" s="582"/>
      <c r="O12" s="583"/>
      <c r="P12" s="63"/>
      <c r="Q12" s="54"/>
      <c r="R12" s="584"/>
      <c r="S12" s="585"/>
      <c r="T12" s="581"/>
      <c r="U12" s="582"/>
      <c r="V12" s="582"/>
      <c r="W12" s="582"/>
      <c r="X12" s="582"/>
      <c r="Y12" s="582"/>
      <c r="Z12" s="582"/>
      <c r="AA12" s="582"/>
      <c r="AB12" s="582"/>
      <c r="AC12" s="582"/>
      <c r="AD12" s="582"/>
      <c r="AE12" s="583"/>
    </row>
    <row r="13" spans="1:31" s="53" customFormat="1" ht="15" customHeight="1">
      <c r="B13" s="122">
        <f>B11+1</f>
        <v>2</v>
      </c>
      <c r="C13" s="57" t="str">
        <f>IF(C11="","",IF(SEARCH(C11,$M$6)&gt;0,MID($M$6,SEARCH(C11,$M$6)+1,1),""))</f>
        <v>土</v>
      </c>
      <c r="D13" s="587"/>
      <c r="E13" s="588"/>
      <c r="F13" s="588"/>
      <c r="G13" s="588"/>
      <c r="H13" s="588"/>
      <c r="I13" s="588"/>
      <c r="J13" s="588"/>
      <c r="K13" s="588"/>
      <c r="L13" s="588"/>
      <c r="M13" s="588"/>
      <c r="N13" s="588"/>
      <c r="O13" s="589"/>
      <c r="P13" s="62"/>
      <c r="Q13" s="54"/>
      <c r="R13" s="122">
        <f>R11+1</f>
        <v>17</v>
      </c>
      <c r="S13" s="57" t="str">
        <f>IF(S11="","",IF(SEARCH(S11,$M$6)&gt;0,MID($M$6,SEARCH(S11,$M$6)+1,1),""))</f>
        <v>日</v>
      </c>
      <c r="T13" s="587"/>
      <c r="U13" s="588"/>
      <c r="V13" s="588"/>
      <c r="W13" s="588"/>
      <c r="X13" s="588"/>
      <c r="Y13" s="588"/>
      <c r="Z13" s="588"/>
      <c r="AA13" s="588"/>
      <c r="AB13" s="588"/>
      <c r="AC13" s="588"/>
      <c r="AD13" s="588"/>
      <c r="AE13" s="589"/>
    </row>
    <row r="14" spans="1:31" s="49" customFormat="1" ht="15" customHeight="1">
      <c r="B14" s="584"/>
      <c r="C14" s="585"/>
      <c r="D14" s="581"/>
      <c r="E14" s="582"/>
      <c r="F14" s="582"/>
      <c r="G14" s="582"/>
      <c r="H14" s="582"/>
      <c r="I14" s="582"/>
      <c r="J14" s="582"/>
      <c r="K14" s="582"/>
      <c r="L14" s="582"/>
      <c r="M14" s="582"/>
      <c r="N14" s="582"/>
      <c r="O14" s="583"/>
      <c r="P14" s="63"/>
      <c r="Q14" s="54"/>
      <c r="R14" s="584"/>
      <c r="S14" s="585"/>
      <c r="T14" s="581"/>
      <c r="U14" s="582"/>
      <c r="V14" s="582"/>
      <c r="W14" s="582"/>
      <c r="X14" s="582"/>
      <c r="Y14" s="582"/>
      <c r="Z14" s="582"/>
      <c r="AA14" s="582"/>
      <c r="AB14" s="582"/>
      <c r="AC14" s="582"/>
      <c r="AD14" s="582"/>
      <c r="AE14" s="583"/>
    </row>
    <row r="15" spans="1:31" s="53" customFormat="1" ht="15" customHeight="1">
      <c r="B15" s="122">
        <f>B13+1</f>
        <v>3</v>
      </c>
      <c r="C15" s="57" t="str">
        <f>IF(C13="","",IF(SEARCH(C13,$M$6)&gt;0,MID($M$6,SEARCH(C13,$M$6)+1,1),""))</f>
        <v>日</v>
      </c>
      <c r="D15" s="587"/>
      <c r="E15" s="588"/>
      <c r="F15" s="588"/>
      <c r="G15" s="588"/>
      <c r="H15" s="588"/>
      <c r="I15" s="588"/>
      <c r="J15" s="588"/>
      <c r="K15" s="588"/>
      <c r="L15" s="588"/>
      <c r="M15" s="588"/>
      <c r="N15" s="588"/>
      <c r="O15" s="589"/>
      <c r="P15" s="62"/>
      <c r="Q15" s="58"/>
      <c r="R15" s="122">
        <f>R13+1</f>
        <v>18</v>
      </c>
      <c r="S15" s="57" t="str">
        <f>IF(S13="","",IF(SEARCH(S13,$M$6)&gt;0,MID($M$6,SEARCH(S13,$M$6)+1,1),""))</f>
        <v>月</v>
      </c>
      <c r="T15" s="587"/>
      <c r="U15" s="588"/>
      <c r="V15" s="588"/>
      <c r="W15" s="588"/>
      <c r="X15" s="588"/>
      <c r="Y15" s="588"/>
      <c r="Z15" s="588"/>
      <c r="AA15" s="588"/>
      <c r="AB15" s="588"/>
      <c r="AC15" s="588"/>
      <c r="AD15" s="588"/>
      <c r="AE15" s="589"/>
    </row>
    <row r="16" spans="1:31" s="49" customFormat="1" ht="15" customHeight="1">
      <c r="B16" s="596"/>
      <c r="C16" s="597"/>
      <c r="D16" s="581"/>
      <c r="E16" s="582"/>
      <c r="F16" s="582"/>
      <c r="G16" s="582"/>
      <c r="H16" s="582"/>
      <c r="I16" s="582"/>
      <c r="J16" s="582"/>
      <c r="K16" s="582"/>
      <c r="L16" s="582"/>
      <c r="M16" s="582"/>
      <c r="N16" s="582"/>
      <c r="O16" s="583"/>
      <c r="P16" s="63"/>
      <c r="Q16" s="54"/>
      <c r="R16" s="584"/>
      <c r="S16" s="585"/>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月</v>
      </c>
      <c r="D17" s="587"/>
      <c r="E17" s="588"/>
      <c r="F17" s="588"/>
      <c r="G17" s="588"/>
      <c r="H17" s="588"/>
      <c r="I17" s="588"/>
      <c r="J17" s="588"/>
      <c r="K17" s="588"/>
      <c r="L17" s="588"/>
      <c r="M17" s="588"/>
      <c r="N17" s="588"/>
      <c r="O17" s="589"/>
      <c r="P17" s="62"/>
      <c r="Q17" s="54"/>
      <c r="R17" s="122">
        <f>R15+1</f>
        <v>19</v>
      </c>
      <c r="S17" s="57" t="str">
        <f>IF(S15="","",IF(SEARCH(S15,$M$6)&gt;0,MID($M$6,SEARCH(S15,$M$6)+1,1),""))</f>
        <v>火</v>
      </c>
      <c r="T17" s="587"/>
      <c r="U17" s="588"/>
      <c r="V17" s="588"/>
      <c r="W17" s="588"/>
      <c r="X17" s="588"/>
      <c r="Y17" s="588"/>
      <c r="Z17" s="588"/>
      <c r="AA17" s="588"/>
      <c r="AB17" s="588"/>
      <c r="AC17" s="588"/>
      <c r="AD17" s="588"/>
      <c r="AE17" s="589"/>
    </row>
    <row r="18" spans="2:31" s="49" customFormat="1" ht="15" customHeight="1">
      <c r="B18" s="584"/>
      <c r="C18" s="585"/>
      <c r="D18" s="581"/>
      <c r="E18" s="582"/>
      <c r="F18" s="582"/>
      <c r="G18" s="582"/>
      <c r="H18" s="582"/>
      <c r="I18" s="582"/>
      <c r="J18" s="582"/>
      <c r="K18" s="582"/>
      <c r="L18" s="582"/>
      <c r="M18" s="582"/>
      <c r="N18" s="582"/>
      <c r="O18" s="583"/>
      <c r="P18" s="63"/>
      <c r="Q18" s="54"/>
      <c r="R18" s="584"/>
      <c r="S18" s="585"/>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火</v>
      </c>
      <c r="D19" s="587"/>
      <c r="E19" s="588"/>
      <c r="F19" s="588"/>
      <c r="G19" s="588"/>
      <c r="H19" s="588"/>
      <c r="I19" s="588"/>
      <c r="J19" s="588"/>
      <c r="K19" s="588"/>
      <c r="L19" s="588"/>
      <c r="M19" s="588"/>
      <c r="N19" s="588"/>
      <c r="O19" s="589"/>
      <c r="P19" s="62"/>
      <c r="Q19" s="58"/>
      <c r="R19" s="122">
        <f>R17+1</f>
        <v>20</v>
      </c>
      <c r="S19" s="57" t="str">
        <f>IF(S17="","",IF(SEARCH(S17,$M$6)&gt;0,MID($M$6,SEARCH(S17,$M$6)+1,1),""))</f>
        <v>水</v>
      </c>
      <c r="T19" s="587"/>
      <c r="U19" s="588"/>
      <c r="V19" s="588"/>
      <c r="W19" s="588"/>
      <c r="X19" s="588"/>
      <c r="Y19" s="588"/>
      <c r="Z19" s="588"/>
      <c r="AA19" s="588"/>
      <c r="AB19" s="588"/>
      <c r="AC19" s="588"/>
      <c r="AD19" s="588"/>
      <c r="AE19" s="589"/>
    </row>
    <row r="20" spans="2:31" s="49" customFormat="1" ht="15" customHeight="1">
      <c r="B20" s="584"/>
      <c r="C20" s="585"/>
      <c r="D20" s="581"/>
      <c r="E20" s="582"/>
      <c r="F20" s="582"/>
      <c r="G20" s="582"/>
      <c r="H20" s="582"/>
      <c r="I20" s="582"/>
      <c r="J20" s="582"/>
      <c r="K20" s="582"/>
      <c r="L20" s="582"/>
      <c r="M20" s="582"/>
      <c r="N20" s="582"/>
      <c r="O20" s="583"/>
      <c r="P20" s="63"/>
      <c r="Q20" s="54"/>
      <c r="R20" s="584"/>
      <c r="S20" s="585"/>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水</v>
      </c>
      <c r="D21" s="587"/>
      <c r="E21" s="588"/>
      <c r="F21" s="588"/>
      <c r="G21" s="588"/>
      <c r="H21" s="588"/>
      <c r="I21" s="588"/>
      <c r="J21" s="588"/>
      <c r="K21" s="588"/>
      <c r="L21" s="588"/>
      <c r="M21" s="588"/>
      <c r="N21" s="588"/>
      <c r="O21" s="589"/>
      <c r="P21" s="62"/>
      <c r="Q21" s="54"/>
      <c r="R21" s="122">
        <f>R19+1</f>
        <v>21</v>
      </c>
      <c r="S21" s="57" t="str">
        <f>IF(S19="","",IF(SEARCH(S19,$M$6)&gt;0,MID($M$6,SEARCH(S19,$M$6)+1,1),""))</f>
        <v>木</v>
      </c>
      <c r="T21" s="587"/>
      <c r="U21" s="588"/>
      <c r="V21" s="588"/>
      <c r="W21" s="588"/>
      <c r="X21" s="588"/>
      <c r="Y21" s="588"/>
      <c r="Z21" s="588"/>
      <c r="AA21" s="588"/>
      <c r="AB21" s="588"/>
      <c r="AC21" s="588"/>
      <c r="AD21" s="588"/>
      <c r="AE21" s="589"/>
    </row>
    <row r="22" spans="2:31" s="49" customFormat="1" ht="15" customHeight="1">
      <c r="B22" s="584"/>
      <c r="C22" s="585"/>
      <c r="D22" s="581"/>
      <c r="E22" s="582"/>
      <c r="F22" s="582"/>
      <c r="G22" s="582"/>
      <c r="H22" s="582"/>
      <c r="I22" s="582"/>
      <c r="J22" s="582"/>
      <c r="K22" s="582"/>
      <c r="L22" s="582"/>
      <c r="M22" s="582"/>
      <c r="N22" s="582"/>
      <c r="O22" s="583"/>
      <c r="P22" s="63"/>
      <c r="Q22" s="54"/>
      <c r="R22" s="584"/>
      <c r="S22" s="585"/>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木</v>
      </c>
      <c r="D23" s="587"/>
      <c r="E23" s="588"/>
      <c r="F23" s="588"/>
      <c r="G23" s="588"/>
      <c r="H23" s="588"/>
      <c r="I23" s="588"/>
      <c r="J23" s="588"/>
      <c r="K23" s="588"/>
      <c r="L23" s="588"/>
      <c r="M23" s="588"/>
      <c r="N23" s="588"/>
      <c r="O23" s="589"/>
      <c r="P23" s="62"/>
      <c r="Q23" s="58"/>
      <c r="R23" s="122">
        <f>R21+1</f>
        <v>22</v>
      </c>
      <c r="S23" s="57" t="str">
        <f>IF(S21="","",IF(SEARCH(S21,$M$6)&gt;0,MID($M$6,SEARCH(S21,$M$6)+1,1),""))</f>
        <v>金</v>
      </c>
      <c r="T23" s="587"/>
      <c r="U23" s="588"/>
      <c r="V23" s="588"/>
      <c r="W23" s="588"/>
      <c r="X23" s="588"/>
      <c r="Y23" s="588"/>
      <c r="Z23" s="588"/>
      <c r="AA23" s="588"/>
      <c r="AB23" s="588"/>
      <c r="AC23" s="588"/>
      <c r="AD23" s="588"/>
      <c r="AE23" s="589"/>
    </row>
    <row r="24" spans="2:31" s="49" customFormat="1" ht="15" customHeight="1">
      <c r="B24" s="584"/>
      <c r="C24" s="585"/>
      <c r="D24" s="581"/>
      <c r="E24" s="582"/>
      <c r="F24" s="582"/>
      <c r="G24" s="582"/>
      <c r="H24" s="582"/>
      <c r="I24" s="582"/>
      <c r="J24" s="582"/>
      <c r="K24" s="582"/>
      <c r="L24" s="582"/>
      <c r="M24" s="582"/>
      <c r="N24" s="582"/>
      <c r="O24" s="583"/>
      <c r="P24" s="63"/>
      <c r="Q24" s="54"/>
      <c r="R24" s="584"/>
      <c r="S24" s="585"/>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金</v>
      </c>
      <c r="D25" s="587"/>
      <c r="E25" s="588"/>
      <c r="F25" s="588"/>
      <c r="G25" s="588"/>
      <c r="H25" s="588"/>
      <c r="I25" s="588"/>
      <c r="J25" s="588"/>
      <c r="K25" s="588"/>
      <c r="L25" s="588"/>
      <c r="M25" s="588"/>
      <c r="N25" s="588"/>
      <c r="O25" s="589"/>
      <c r="P25" s="62"/>
      <c r="Q25" s="54"/>
      <c r="R25" s="122">
        <f>R23+1</f>
        <v>23</v>
      </c>
      <c r="S25" s="57" t="str">
        <f>IF(S23="","",IF(SEARCH(S23,$M$6)&gt;0,MID($M$6,SEARCH(S23,$M$6)+1,1),""))</f>
        <v>土</v>
      </c>
      <c r="T25" s="587"/>
      <c r="U25" s="588"/>
      <c r="V25" s="588"/>
      <c r="W25" s="588"/>
      <c r="X25" s="588"/>
      <c r="Y25" s="588"/>
      <c r="Z25" s="588"/>
      <c r="AA25" s="588"/>
      <c r="AB25" s="588"/>
      <c r="AC25" s="588"/>
      <c r="AD25" s="588"/>
      <c r="AE25" s="589"/>
    </row>
    <row r="26" spans="2:31" s="49" customFormat="1" ht="15" customHeight="1">
      <c r="B26" s="584" t="str">
        <f>IF(C25="月","成人の日","")</f>
        <v/>
      </c>
      <c r="C26" s="585"/>
      <c r="D26" s="581"/>
      <c r="E26" s="582"/>
      <c r="F26" s="582"/>
      <c r="G26" s="582"/>
      <c r="H26" s="582"/>
      <c r="I26" s="582"/>
      <c r="J26" s="582"/>
      <c r="K26" s="582"/>
      <c r="L26" s="582"/>
      <c r="M26" s="582"/>
      <c r="N26" s="582"/>
      <c r="O26" s="583"/>
      <c r="P26" s="63"/>
      <c r="Q26" s="54"/>
      <c r="R26" s="584"/>
      <c r="S26" s="585"/>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土</v>
      </c>
      <c r="D27" s="587"/>
      <c r="E27" s="588"/>
      <c r="F27" s="588"/>
      <c r="G27" s="588"/>
      <c r="H27" s="588"/>
      <c r="I27" s="588"/>
      <c r="J27" s="588"/>
      <c r="K27" s="588"/>
      <c r="L27" s="588"/>
      <c r="M27" s="588"/>
      <c r="N27" s="588"/>
      <c r="O27" s="589"/>
      <c r="P27" s="62"/>
      <c r="Q27" s="58"/>
      <c r="R27" s="122">
        <f>R25+1</f>
        <v>24</v>
      </c>
      <c r="S27" s="57" t="str">
        <f>IF(S25="","",IF(SEARCH(S25,$M$6)&gt;0,MID($M$6,SEARCH(S25,$M$6)+1,1),""))</f>
        <v>日</v>
      </c>
      <c r="T27" s="587"/>
      <c r="U27" s="588"/>
      <c r="V27" s="588"/>
      <c r="W27" s="588"/>
      <c r="X27" s="588"/>
      <c r="Y27" s="588"/>
      <c r="Z27" s="588"/>
      <c r="AA27" s="588"/>
      <c r="AB27" s="588"/>
      <c r="AC27" s="588"/>
      <c r="AD27" s="588"/>
      <c r="AE27" s="589"/>
    </row>
    <row r="28" spans="2:31" s="49" customFormat="1" ht="15" customHeight="1">
      <c r="B28" s="573" t="str">
        <f>IF(C27="月","成人の日","")</f>
        <v/>
      </c>
      <c r="C28" s="574"/>
      <c r="D28" s="581"/>
      <c r="E28" s="582"/>
      <c r="F28" s="582"/>
      <c r="G28" s="582"/>
      <c r="H28" s="582"/>
      <c r="I28" s="582"/>
      <c r="J28" s="582"/>
      <c r="K28" s="582"/>
      <c r="L28" s="582"/>
      <c r="M28" s="582"/>
      <c r="N28" s="582"/>
      <c r="O28" s="583"/>
      <c r="P28" s="63"/>
      <c r="Q28" s="54"/>
      <c r="R28" s="584"/>
      <c r="S28" s="585"/>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日</v>
      </c>
      <c r="D29" s="587"/>
      <c r="E29" s="588"/>
      <c r="F29" s="588"/>
      <c r="G29" s="588"/>
      <c r="H29" s="588"/>
      <c r="I29" s="588"/>
      <c r="J29" s="588"/>
      <c r="K29" s="588"/>
      <c r="L29" s="588"/>
      <c r="M29" s="588"/>
      <c r="N29" s="588"/>
      <c r="O29" s="589"/>
      <c r="P29" s="62"/>
      <c r="Q29" s="54"/>
      <c r="R29" s="122">
        <f>R27+1</f>
        <v>25</v>
      </c>
      <c r="S29" s="57" t="str">
        <f>IF(S27="","",IF(SEARCH(S27,$M$6)&gt;0,MID($M$6,SEARCH(S27,$M$6)+1,1),""))</f>
        <v>月</v>
      </c>
      <c r="T29" s="587"/>
      <c r="U29" s="588"/>
      <c r="V29" s="588"/>
      <c r="W29" s="588"/>
      <c r="X29" s="588"/>
      <c r="Y29" s="588"/>
      <c r="Z29" s="588"/>
      <c r="AA29" s="588"/>
      <c r="AB29" s="588"/>
      <c r="AC29" s="588"/>
      <c r="AD29" s="588"/>
      <c r="AE29" s="589"/>
    </row>
    <row r="30" spans="2:31" s="49" customFormat="1" ht="15" customHeight="1">
      <c r="B30" s="573" t="str">
        <f>IF(C29="月","成人の日","")</f>
        <v/>
      </c>
      <c r="C30" s="574"/>
      <c r="D30" s="581"/>
      <c r="E30" s="582"/>
      <c r="F30" s="582"/>
      <c r="G30" s="582"/>
      <c r="H30" s="582"/>
      <c r="I30" s="582"/>
      <c r="J30" s="582"/>
      <c r="K30" s="582"/>
      <c r="L30" s="582"/>
      <c r="M30" s="582"/>
      <c r="N30" s="582"/>
      <c r="O30" s="583"/>
      <c r="P30" s="63"/>
      <c r="Q30" s="54"/>
      <c r="R30" s="584"/>
      <c r="S30" s="585"/>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月</v>
      </c>
      <c r="D31" s="587"/>
      <c r="E31" s="588"/>
      <c r="F31" s="588"/>
      <c r="G31" s="588"/>
      <c r="H31" s="588"/>
      <c r="I31" s="588"/>
      <c r="J31" s="588"/>
      <c r="K31" s="588"/>
      <c r="L31" s="588"/>
      <c r="M31" s="588"/>
      <c r="N31" s="588"/>
      <c r="O31" s="589"/>
      <c r="P31" s="62"/>
      <c r="Q31" s="58"/>
      <c r="R31" s="122">
        <f>R29+1</f>
        <v>26</v>
      </c>
      <c r="S31" s="57" t="str">
        <f>IF(S29="","",IF(SEARCH(S29,$M$6)&gt;0,MID($M$6,SEARCH(S29,$M$6)+1,1),""))</f>
        <v>火</v>
      </c>
      <c r="T31" s="587"/>
      <c r="U31" s="588"/>
      <c r="V31" s="588"/>
      <c r="W31" s="588"/>
      <c r="X31" s="588"/>
      <c r="Y31" s="588"/>
      <c r="Z31" s="588"/>
      <c r="AA31" s="588"/>
      <c r="AB31" s="588"/>
      <c r="AC31" s="588"/>
      <c r="AD31" s="588"/>
      <c r="AE31" s="589"/>
    </row>
    <row r="32" spans="2:31" s="49" customFormat="1" ht="15" customHeight="1">
      <c r="B32" s="573" t="str">
        <f>IF(C31="月","成人の日","")</f>
        <v>成人の日</v>
      </c>
      <c r="C32" s="574"/>
      <c r="D32" s="581"/>
      <c r="E32" s="582"/>
      <c r="F32" s="582"/>
      <c r="G32" s="582"/>
      <c r="H32" s="582"/>
      <c r="I32" s="582"/>
      <c r="J32" s="582"/>
      <c r="K32" s="582"/>
      <c r="L32" s="582"/>
      <c r="M32" s="582"/>
      <c r="N32" s="582"/>
      <c r="O32" s="583"/>
      <c r="P32" s="63"/>
      <c r="Q32" s="54"/>
      <c r="R32" s="584"/>
      <c r="S32" s="585"/>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火</v>
      </c>
      <c r="D33" s="587"/>
      <c r="E33" s="588"/>
      <c r="F33" s="588"/>
      <c r="G33" s="588"/>
      <c r="H33" s="588"/>
      <c r="I33" s="588"/>
      <c r="J33" s="588"/>
      <c r="K33" s="588"/>
      <c r="L33" s="588"/>
      <c r="M33" s="588"/>
      <c r="N33" s="588"/>
      <c r="O33" s="589"/>
      <c r="P33" s="62"/>
      <c r="Q33" s="54"/>
      <c r="R33" s="122">
        <f>R31+1</f>
        <v>27</v>
      </c>
      <c r="S33" s="57" t="str">
        <f>IF(S31="","",IF(SEARCH(S31,$M$6)&gt;0,MID($M$6,SEARCH(S31,$M$6)+1,1),""))</f>
        <v>水</v>
      </c>
      <c r="T33" s="587"/>
      <c r="U33" s="588"/>
      <c r="V33" s="588"/>
      <c r="W33" s="588"/>
      <c r="X33" s="588"/>
      <c r="Y33" s="588"/>
      <c r="Z33" s="588"/>
      <c r="AA33" s="588"/>
      <c r="AB33" s="588"/>
      <c r="AC33" s="588"/>
      <c r="AD33" s="588"/>
      <c r="AE33" s="589"/>
    </row>
    <row r="34" spans="2:31" s="49" customFormat="1" ht="15" customHeight="1">
      <c r="B34" s="573" t="str">
        <f>IF(C33="月","成人の日","")</f>
        <v/>
      </c>
      <c r="C34" s="574"/>
      <c r="D34" s="581"/>
      <c r="E34" s="582"/>
      <c r="F34" s="582"/>
      <c r="G34" s="582"/>
      <c r="H34" s="582"/>
      <c r="I34" s="582"/>
      <c r="J34" s="582"/>
      <c r="K34" s="582"/>
      <c r="L34" s="582"/>
      <c r="M34" s="582"/>
      <c r="N34" s="582"/>
      <c r="O34" s="583"/>
      <c r="P34" s="63"/>
      <c r="Q34" s="54"/>
      <c r="R34" s="584"/>
      <c r="S34" s="585"/>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水</v>
      </c>
      <c r="D35" s="587"/>
      <c r="E35" s="588"/>
      <c r="F35" s="588"/>
      <c r="G35" s="588"/>
      <c r="H35" s="588"/>
      <c r="I35" s="588"/>
      <c r="J35" s="588"/>
      <c r="K35" s="588"/>
      <c r="L35" s="588"/>
      <c r="M35" s="588"/>
      <c r="N35" s="588"/>
      <c r="O35" s="589"/>
      <c r="P35" s="62"/>
      <c r="Q35" s="66"/>
      <c r="R35" s="122">
        <f>R33+1</f>
        <v>28</v>
      </c>
      <c r="S35" s="57" t="str">
        <f>IF(S33="","",IF(SEARCH(S33,$M$6)&gt;0,MID($M$6,SEARCH(S33,$M$6)+1,1),""))</f>
        <v>木</v>
      </c>
      <c r="T35" s="587"/>
      <c r="U35" s="588"/>
      <c r="V35" s="588"/>
      <c r="W35" s="588"/>
      <c r="X35" s="588"/>
      <c r="Y35" s="588"/>
      <c r="Z35" s="588"/>
      <c r="AA35" s="588"/>
      <c r="AB35" s="588"/>
      <c r="AC35" s="588"/>
      <c r="AD35" s="588"/>
      <c r="AE35" s="589"/>
    </row>
    <row r="36" spans="2:31" s="49" customFormat="1" ht="15" customHeight="1">
      <c r="B36" s="573" t="str">
        <f>IF(C35="月","成人の日","")</f>
        <v/>
      </c>
      <c r="C36" s="574"/>
      <c r="D36" s="581"/>
      <c r="E36" s="582"/>
      <c r="F36" s="582"/>
      <c r="G36" s="582"/>
      <c r="H36" s="582"/>
      <c r="I36" s="582"/>
      <c r="J36" s="582"/>
      <c r="K36" s="582"/>
      <c r="L36" s="582"/>
      <c r="M36" s="582"/>
      <c r="N36" s="582"/>
      <c r="O36" s="583"/>
      <c r="P36" s="63"/>
      <c r="Q36" s="66"/>
      <c r="R36" s="584"/>
      <c r="S36" s="585"/>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木</v>
      </c>
      <c r="D37" s="587"/>
      <c r="E37" s="588"/>
      <c r="F37" s="588"/>
      <c r="G37" s="588"/>
      <c r="H37" s="588"/>
      <c r="I37" s="588"/>
      <c r="J37" s="588"/>
      <c r="K37" s="588"/>
      <c r="L37" s="588"/>
      <c r="M37" s="588"/>
      <c r="N37" s="588"/>
      <c r="O37" s="589"/>
      <c r="P37" s="62"/>
      <c r="Q37" s="66"/>
      <c r="R37" s="122">
        <f>R35+1</f>
        <v>29</v>
      </c>
      <c r="S37" s="57" t="str">
        <f>IF(S35="","",IF(SEARCH(S35,$M$6)&gt;0,MID($M$6,SEARCH(S35,$M$6)+1,1),""))</f>
        <v>金</v>
      </c>
      <c r="T37" s="587"/>
      <c r="U37" s="588"/>
      <c r="V37" s="588"/>
      <c r="W37" s="588"/>
      <c r="X37" s="588"/>
      <c r="Y37" s="588"/>
      <c r="Z37" s="588"/>
      <c r="AA37" s="588"/>
      <c r="AB37" s="588"/>
      <c r="AC37" s="588"/>
      <c r="AD37" s="588"/>
      <c r="AE37" s="589"/>
    </row>
    <row r="38" spans="2:31" s="49" customFormat="1" ht="15" customHeight="1">
      <c r="B38" s="573" t="str">
        <f>IF(C37="月","成人の日","")</f>
        <v/>
      </c>
      <c r="C38" s="574"/>
      <c r="D38" s="581"/>
      <c r="E38" s="582"/>
      <c r="F38" s="582"/>
      <c r="G38" s="582"/>
      <c r="H38" s="582"/>
      <c r="I38" s="582"/>
      <c r="J38" s="582"/>
      <c r="K38" s="582"/>
      <c r="L38" s="582"/>
      <c r="M38" s="582"/>
      <c r="N38" s="582"/>
      <c r="O38" s="583"/>
      <c r="P38" s="63"/>
      <c r="Q38" s="66"/>
      <c r="R38" s="584"/>
      <c r="S38" s="585"/>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金</v>
      </c>
      <c r="D39" s="587"/>
      <c r="E39" s="588"/>
      <c r="F39" s="588"/>
      <c r="G39" s="588"/>
      <c r="H39" s="588"/>
      <c r="I39" s="588"/>
      <c r="J39" s="588"/>
      <c r="K39" s="588"/>
      <c r="L39" s="588"/>
      <c r="M39" s="588"/>
      <c r="N39" s="588"/>
      <c r="O39" s="589"/>
      <c r="P39" s="62"/>
      <c r="Q39" s="66"/>
      <c r="R39" s="122">
        <f>R37+1</f>
        <v>30</v>
      </c>
      <c r="S39" s="57" t="str">
        <f>IF(S37="","",IF(SEARCH(S37,$M$6)&gt;0,MID($M$6,SEARCH(S37,$M$6)+1,1),""))</f>
        <v>土</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84"/>
      <c r="S40" s="585"/>
      <c r="T40" s="581"/>
      <c r="U40" s="582"/>
      <c r="V40" s="582"/>
      <c r="W40" s="582"/>
      <c r="X40" s="582"/>
      <c r="Y40" s="582"/>
      <c r="Z40" s="582"/>
      <c r="AA40" s="582"/>
      <c r="AB40" s="582"/>
      <c r="AC40" s="582"/>
      <c r="AD40" s="582"/>
      <c r="AE40" s="583"/>
    </row>
    <row r="41" spans="2:31" s="49" customFormat="1" ht="15" customHeight="1">
      <c r="B41" s="590"/>
      <c r="C41" s="591"/>
      <c r="D41" s="575"/>
      <c r="E41" s="576"/>
      <c r="F41" s="576"/>
      <c r="G41" s="576"/>
      <c r="H41" s="576"/>
      <c r="I41" s="576"/>
      <c r="J41" s="576"/>
      <c r="K41" s="576"/>
      <c r="L41" s="576"/>
      <c r="M41" s="576"/>
      <c r="N41" s="576"/>
      <c r="O41" s="577"/>
      <c r="P41" s="64"/>
      <c r="Q41" s="66"/>
      <c r="R41" s="122">
        <f>R39+1</f>
        <v>31</v>
      </c>
      <c r="S41" s="57" t="str">
        <f>IF(S39="","",IF(SEARCH(S39,$M$6)&gt;0,MID($M$6,SEARCH(S39,$M$6)+1,1),""))</f>
        <v>日</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84"/>
      <c r="S42" s="585"/>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sheetData>
  <mergeCells count="109">
    <mergeCell ref="B14:C14"/>
    <mergeCell ref="B12:C12"/>
    <mergeCell ref="B18:C18"/>
    <mergeCell ref="B16:C16"/>
    <mergeCell ref="B20:C20"/>
    <mergeCell ref="B24:C24"/>
    <mergeCell ref="R18:S18"/>
    <mergeCell ref="A1:B1"/>
    <mergeCell ref="D12:O12"/>
    <mergeCell ref="D13:O13"/>
    <mergeCell ref="D14:O14"/>
    <mergeCell ref="J1:K2"/>
    <mergeCell ref="M6:O6"/>
    <mergeCell ref="M7:O7"/>
    <mergeCell ref="M8:O8"/>
    <mergeCell ref="L1:L2"/>
    <mergeCell ref="L7:L8"/>
    <mergeCell ref="J7:K8"/>
    <mergeCell ref="T10:AE10"/>
    <mergeCell ref="T11:AE11"/>
    <mergeCell ref="R12:S12"/>
    <mergeCell ref="D10:O10"/>
    <mergeCell ref="D11:O11"/>
    <mergeCell ref="T12:AE12"/>
    <mergeCell ref="B22:C22"/>
    <mergeCell ref="D26:O26"/>
    <mergeCell ref="D29:O29"/>
    <mergeCell ref="T27:AE27"/>
    <mergeCell ref="T28:AE28"/>
    <mergeCell ref="D23:O23"/>
    <mergeCell ref="D24:O24"/>
    <mergeCell ref="D25:O25"/>
    <mergeCell ref="D27:O27"/>
    <mergeCell ref="T22:AE22"/>
    <mergeCell ref="T17:AE17"/>
    <mergeCell ref="R24:S24"/>
    <mergeCell ref="R26:S26"/>
    <mergeCell ref="T25:AE25"/>
    <mergeCell ref="T21:AE21"/>
    <mergeCell ref="T23:AE23"/>
    <mergeCell ref="R14:S14"/>
    <mergeCell ref="R16:S16"/>
    <mergeCell ref="D40:O40"/>
    <mergeCell ref="B36:C36"/>
    <mergeCell ref="D37:O37"/>
    <mergeCell ref="D36:O36"/>
    <mergeCell ref="B38:C38"/>
    <mergeCell ref="D38:O38"/>
    <mergeCell ref="B40:C40"/>
    <mergeCell ref="D16:O16"/>
    <mergeCell ref="D17:O17"/>
    <mergeCell ref="D39:O39"/>
    <mergeCell ref="D20:O20"/>
    <mergeCell ref="D21:O21"/>
    <mergeCell ref="D22:O22"/>
    <mergeCell ref="D18:O18"/>
    <mergeCell ref="D19:O19"/>
    <mergeCell ref="B32:C32"/>
    <mergeCell ref="B28:C28"/>
    <mergeCell ref="D28:O28"/>
    <mergeCell ref="D30:O30"/>
    <mergeCell ref="D32:O32"/>
    <mergeCell ref="D35:O35"/>
    <mergeCell ref="B30:C30"/>
    <mergeCell ref="B26:C26"/>
    <mergeCell ref="T13:AE13"/>
    <mergeCell ref="T14:AE14"/>
    <mergeCell ref="T33:AE33"/>
    <mergeCell ref="T38:AE38"/>
    <mergeCell ref="D33:O33"/>
    <mergeCell ref="D34:O34"/>
    <mergeCell ref="R28:S28"/>
    <mergeCell ref="D31:O31"/>
    <mergeCell ref="T30:AE30"/>
    <mergeCell ref="T36:AE36"/>
    <mergeCell ref="T35:AE35"/>
    <mergeCell ref="R32:S32"/>
    <mergeCell ref="T29:AE29"/>
    <mergeCell ref="R30:S30"/>
    <mergeCell ref="T31:AE31"/>
    <mergeCell ref="T32:AE32"/>
    <mergeCell ref="T34:AE34"/>
    <mergeCell ref="R34:S34"/>
    <mergeCell ref="R20:S20"/>
    <mergeCell ref="R22:S22"/>
    <mergeCell ref="B42:C42"/>
    <mergeCell ref="D41:O41"/>
    <mergeCell ref="D42:O42"/>
    <mergeCell ref="T42:AE42"/>
    <mergeCell ref="R42:S42"/>
    <mergeCell ref="T7:V8"/>
    <mergeCell ref="T19:AE19"/>
    <mergeCell ref="B41:C41"/>
    <mergeCell ref="W7:W8"/>
    <mergeCell ref="T41:AE41"/>
    <mergeCell ref="T37:AE37"/>
    <mergeCell ref="R36:S36"/>
    <mergeCell ref="B34:C34"/>
    <mergeCell ref="T15:AE15"/>
    <mergeCell ref="T16:AE16"/>
    <mergeCell ref="T39:AE39"/>
    <mergeCell ref="T40:AE40"/>
    <mergeCell ref="R40:S40"/>
    <mergeCell ref="R38:S38"/>
    <mergeCell ref="T20:AE20"/>
    <mergeCell ref="T24:AE24"/>
    <mergeCell ref="T26:AE26"/>
    <mergeCell ref="T18:AE18"/>
    <mergeCell ref="D15:O15"/>
  </mergeCells>
  <phoneticPr fontId="2"/>
  <conditionalFormatting sqref="C11 B15:C15 B19:C19 B21 B23 B17:C17">
    <cfRule type="expression" dxfId="1897" priority="10" stopIfTrue="1">
      <formula>$C11="土"</formula>
    </cfRule>
    <cfRule type="expression" dxfId="1896" priority="11" stopIfTrue="1">
      <formula>$C11="日"</formula>
    </cfRule>
  </conditionalFormatting>
  <conditionalFormatting sqref="R13:S13 R15:S15 R17:S17 R19:S19 R21:S21 R23:S23 R25:S25 R27:S27 R29:S29 R31:S31 R33:S33 R35:S35 R37 R39:S39 R41:S41">
    <cfRule type="expression" dxfId="1895" priority="12" stopIfTrue="1">
      <formula>$S13="土"</formula>
    </cfRule>
    <cfRule type="expression" dxfId="1894" priority="13" stopIfTrue="1">
      <formula>$S13="日"</formula>
    </cfRule>
  </conditionalFormatting>
  <conditionalFormatting sqref="C27">
    <cfRule type="cellIs" dxfId="1893" priority="14" stopIfTrue="1" operator="equal">
      <formula>"土"</formula>
    </cfRule>
    <cfRule type="cellIs" dxfId="1892" priority="15" stopIfTrue="1" operator="equal">
      <formula>"日"</formula>
    </cfRule>
    <cfRule type="expression" dxfId="1891" priority="16" stopIfTrue="1">
      <formula>$C25="日"</formula>
    </cfRule>
  </conditionalFormatting>
  <conditionalFormatting sqref="B27">
    <cfRule type="expression" dxfId="1890" priority="17" stopIfTrue="1">
      <formula>$C25="日"</formula>
    </cfRule>
    <cfRule type="expression" dxfId="1889" priority="18" stopIfTrue="1">
      <formula>$C$27="土"</formula>
    </cfRule>
    <cfRule type="expression" dxfId="1888" priority="19" stopIfTrue="1">
      <formula>$C$27="日"</formula>
    </cfRule>
  </conditionalFormatting>
  <conditionalFormatting sqref="B29:C29 B31:C31 B33:C33 B35:C35 B37:C37">
    <cfRule type="expression" dxfId="1887" priority="20" stopIfTrue="1">
      <formula>$C29="土"</formula>
    </cfRule>
    <cfRule type="expression" dxfId="1886" priority="21" stopIfTrue="1">
      <formula>$C29="日"</formula>
    </cfRule>
    <cfRule type="expression" dxfId="1885" priority="22" stopIfTrue="1">
      <formula>$C27="日"</formula>
    </cfRule>
  </conditionalFormatting>
  <conditionalFormatting sqref="B28:C28 B30:C30 B34:C34 B36:C36 B38:C38">
    <cfRule type="expression" dxfId="1884" priority="23" stopIfTrue="1">
      <formula>$C25="日"</formula>
    </cfRule>
  </conditionalFormatting>
  <conditionalFormatting sqref="B13:C13">
    <cfRule type="expression" dxfId="1883" priority="24" stopIfTrue="1">
      <formula>$C13="土"</formula>
    </cfRule>
    <cfRule type="expression" dxfId="1882" priority="25" stopIfTrue="1">
      <formula>$C13="日"</formula>
    </cfRule>
    <cfRule type="expression" dxfId="1881" priority="26" stopIfTrue="1">
      <formula>$C$13="月"</formula>
    </cfRule>
  </conditionalFormatting>
  <conditionalFormatting sqref="Y5 AA5 AB4:AE4">
    <cfRule type="cellIs" dxfId="1880" priority="27" stopIfTrue="1" operator="between">
      <formula>"11"</formula>
      <formula>"11"</formula>
    </cfRule>
  </conditionalFormatting>
  <conditionalFormatting sqref="Z5">
    <cfRule type="cellIs" dxfId="1879" priority="28" stopIfTrue="1" operator="between">
      <formula>"11"</formula>
      <formula>"12"</formula>
    </cfRule>
  </conditionalFormatting>
  <conditionalFormatting sqref="T37 T11 T39 T13 T27 T17 T19 T21 T23 T25 D37 T29 T31 T33 T35 T41 D11 D39 D13 D15 D17 D19 D21 D23 D25 D27 D29 D31 D33 D35 T15">
    <cfRule type="cellIs" dxfId="1878" priority="29" stopIfTrue="1" operator="between">
      <formula>"1"</formula>
      <formula>"3"</formula>
    </cfRule>
  </conditionalFormatting>
  <conditionalFormatting sqref="Q11">
    <cfRule type="cellIs" dxfId="1877" priority="30" stopIfTrue="1" operator="between">
      <formula>"1"</formula>
      <formula>"1"</formula>
    </cfRule>
  </conditionalFormatting>
  <conditionalFormatting sqref="D6:F6 H6">
    <cfRule type="cellIs" dxfId="1876" priority="31" stopIfTrue="1" operator="between">
      <formula>23</formula>
      <formula>23</formula>
    </cfRule>
  </conditionalFormatting>
  <conditionalFormatting sqref="C7">
    <cfRule type="cellIs" dxfId="1875" priority="32" stopIfTrue="1" operator="between">
      <formula>24</formula>
      <formula>24</formula>
    </cfRule>
  </conditionalFormatting>
  <conditionalFormatting sqref="C6">
    <cfRule type="cellIs" dxfId="1874" priority="33" stopIfTrue="1" operator="between">
      <formula>23</formula>
      <formula>23</formula>
    </cfRule>
    <cfRule type="cellIs" dxfId="1873" priority="34" stopIfTrue="1" operator="between">
      <formula>24</formula>
      <formula>24</formula>
    </cfRule>
  </conditionalFormatting>
  <conditionalFormatting sqref="C23 C21">
    <cfRule type="cellIs" dxfId="1872" priority="35" stopIfTrue="1" operator="equal">
      <formula>"土"</formula>
    </cfRule>
    <cfRule type="cellIs" dxfId="1871" priority="36" stopIfTrue="1" operator="equal">
      <formula>"日"</formula>
    </cfRule>
  </conditionalFormatting>
  <conditionalFormatting sqref="R11:S11">
    <cfRule type="expression" dxfId="1870" priority="37" stopIfTrue="1">
      <formula>$S$11="土"</formula>
    </cfRule>
    <cfRule type="expression" dxfId="1869" priority="38" stopIfTrue="1">
      <formula>$S$11="日"</formula>
    </cfRule>
  </conditionalFormatting>
  <conditionalFormatting sqref="S37">
    <cfRule type="expression" dxfId="1868" priority="39" stopIfTrue="1">
      <formula>$S$37="土"</formula>
    </cfRule>
    <cfRule type="expression" dxfId="1867" priority="40" stopIfTrue="1">
      <formula>$S$37="日"</formula>
    </cfRule>
  </conditionalFormatting>
  <conditionalFormatting sqref="B32:C32">
    <cfRule type="expression" dxfId="1866" priority="44" stopIfTrue="1">
      <formula>$C$29="日"</formula>
    </cfRule>
  </conditionalFormatting>
  <conditionalFormatting sqref="B25">
    <cfRule type="expression" dxfId="1865" priority="5" stopIfTrue="1">
      <formula>$C25="土"</formula>
    </cfRule>
    <cfRule type="expression" dxfId="1864" priority="6" stopIfTrue="1">
      <formula>$C25="日"</formula>
    </cfRule>
  </conditionalFormatting>
  <conditionalFormatting sqref="C25">
    <cfRule type="cellIs" dxfId="1863" priority="7" stopIfTrue="1" operator="equal">
      <formula>"土"</formula>
    </cfRule>
    <cfRule type="cellIs" dxfId="1862" priority="8" stopIfTrue="1" operator="equal">
      <formula>"日"</formula>
    </cfRule>
  </conditionalFormatting>
  <conditionalFormatting sqref="B25:C25">
    <cfRule type="expression" dxfId="1861" priority="9" stopIfTrue="1">
      <formula>$C$25="月"</formula>
    </cfRule>
  </conditionalFormatting>
  <conditionalFormatting sqref="B39:C39">
    <cfRule type="expression" dxfId="1860" priority="2" stopIfTrue="1">
      <formula>$C39="土"</formula>
    </cfRule>
    <cfRule type="expression" dxfId="1859" priority="3" stopIfTrue="1">
      <formula>$C39="日"</formula>
    </cfRule>
  </conditionalFormatting>
  <conditionalFormatting sqref="B40:C40">
    <cfRule type="expression" dxfId="1858" priority="4" stopIfTrue="1">
      <formula>$C37="日"</formula>
    </cfRule>
  </conditionalFormatting>
  <conditionalFormatting sqref="Z6:AE6">
    <cfRule type="cellIs" dxfId="1857" priority="1" operator="equal">
      <formula>"23"</formula>
    </cfRule>
  </conditionalFormatting>
  <dataValidations count="1">
    <dataValidation imeMode="hiragana" allowBlank="1" showInputMessage="1" showErrorMessage="1" sqref="Q28:Q30 Q12:Q14 Q24:Q26 Q20:Q22 Q16:Q18 Q32:Q34"/>
  </dataValidations>
  <pageMargins left="0.14000000000000001" right="0.12" top="0.27559055118110237" bottom="0.15748031496062992" header="0.16" footer="0.11811023622047245"/>
  <pageSetup paperSize="9" orientation="landscape" horizontalDpi="360" verticalDpi="36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1:31" ht="15" customHeight="1">
      <c r="B1" s="2"/>
      <c r="C1" s="75"/>
      <c r="D1" s="77" t="str">
        <f>CONCATENATE(年表!$C5)</f>
        <v>1</v>
      </c>
      <c r="E1" s="42" t="s">
        <v>41</v>
      </c>
      <c r="F1" s="76"/>
      <c r="G1" s="76"/>
      <c r="H1" s="76"/>
      <c r="J1" s="599" t="str">
        <f>CONCATENATE(年表!$F$3)</f>
        <v>2021</v>
      </c>
      <c r="K1" s="599"/>
      <c r="L1" s="603" t="s">
        <v>0</v>
      </c>
      <c r="M1" s="61"/>
      <c r="N1" s="61"/>
      <c r="O1" s="61"/>
      <c r="P1" s="71"/>
      <c r="Y1" s="6"/>
      <c r="Z1" s="6"/>
      <c r="AA1" s="72" t="str">
        <f>CONCATENATE(年表!$C23)</f>
        <v>3</v>
      </c>
      <c r="AB1" s="38" t="s">
        <v>1</v>
      </c>
      <c r="AC1" s="6"/>
      <c r="AD1" s="6"/>
      <c r="AE1" s="6"/>
    </row>
    <row r="2" spans="1:31" s="1" customFormat="1" ht="12" customHeight="1">
      <c r="B2" s="39" t="s">
        <v>39</v>
      </c>
      <c r="C2" s="40" t="s">
        <v>41</v>
      </c>
      <c r="D2" s="40" t="s">
        <v>42</v>
      </c>
      <c r="E2" s="40" t="s">
        <v>43</v>
      </c>
      <c r="F2" s="40" t="s">
        <v>44</v>
      </c>
      <c r="G2" s="40" t="s">
        <v>45</v>
      </c>
      <c r="H2" s="41" t="s">
        <v>46</v>
      </c>
      <c r="J2" s="599"/>
      <c r="K2" s="599"/>
      <c r="L2" s="603"/>
      <c r="M2" s="61"/>
      <c r="N2" s="61"/>
      <c r="O2" s="61"/>
      <c r="P2" s="68"/>
      <c r="Y2" s="39" t="s">
        <v>32</v>
      </c>
      <c r="Z2" s="40" t="s">
        <v>33</v>
      </c>
      <c r="AA2" s="40" t="s">
        <v>34</v>
      </c>
      <c r="AB2" s="40" t="s">
        <v>35</v>
      </c>
      <c r="AC2" s="40" t="s">
        <v>36</v>
      </c>
      <c r="AD2" s="40" t="s">
        <v>37</v>
      </c>
      <c r="AE2" s="41" t="s">
        <v>38</v>
      </c>
    </row>
    <row r="3" spans="1:31" s="1" customFormat="1" ht="12" customHeight="1">
      <c r="B3" s="111" t="str">
        <f>CONCATENATE(年表!A7)</f>
        <v/>
      </c>
      <c r="C3" s="111" t="str">
        <f>CONCATENATE(年表!B7)</f>
        <v/>
      </c>
      <c r="D3" s="112" t="str">
        <f>CONCATENATE(年表!C7)</f>
        <v/>
      </c>
      <c r="E3" s="112" t="str">
        <f>CONCATENATE(年表!D7)</f>
        <v/>
      </c>
      <c r="F3" s="112" t="str">
        <f>CONCATENATE(年表!E7)</f>
        <v/>
      </c>
      <c r="G3" s="112" t="str">
        <f>CONCATENATE(年表!F7)</f>
        <v>1</v>
      </c>
      <c r="H3" s="126" t="str">
        <f>CONCATENATE(年表!G7)</f>
        <v>2</v>
      </c>
      <c r="L3" s="50"/>
      <c r="O3" s="50"/>
      <c r="P3" s="69"/>
      <c r="Q3" s="50"/>
      <c r="Y3" s="111" t="str">
        <f>CONCATENATE(年表!$A25)</f>
        <v/>
      </c>
      <c r="Z3" s="112" t="str">
        <f>CONCATENATE(年表!$B25)</f>
        <v>1</v>
      </c>
      <c r="AA3" s="112" t="str">
        <f>CONCATENATE(年表!$C25)</f>
        <v>2</v>
      </c>
      <c r="AB3" s="112" t="str">
        <f>CONCATENATE(年表!$D25)</f>
        <v>3</v>
      </c>
      <c r="AC3" s="112" t="str">
        <f>CONCATENATE(年表!$E25)</f>
        <v>4</v>
      </c>
      <c r="AD3" s="112" t="str">
        <f>CONCATENATE(年表!$F25)</f>
        <v>5</v>
      </c>
      <c r="AE3" s="126" t="str">
        <f>CONCATENATE(年表!$G25)</f>
        <v>6</v>
      </c>
    </row>
    <row r="4" spans="1:31" s="1" customFormat="1" ht="12" customHeight="1">
      <c r="B4" s="111" t="str">
        <f>CONCATENATE(年表!A8)</f>
        <v>3</v>
      </c>
      <c r="C4" s="112" t="str">
        <f>CONCATENATE(年表!B8)</f>
        <v>4</v>
      </c>
      <c r="D4" s="112" t="str">
        <f>CONCATENATE(年表!C8)</f>
        <v>5</v>
      </c>
      <c r="E4" s="112" t="str">
        <f>CONCATENATE(年表!D8)</f>
        <v>6</v>
      </c>
      <c r="F4" s="112" t="str">
        <f>CONCATENATE(年表!E8)</f>
        <v>7</v>
      </c>
      <c r="G4" s="112" t="str">
        <f>CONCATENATE(年表!F8)</f>
        <v>8</v>
      </c>
      <c r="H4" s="126" t="str">
        <f>CONCATENATE(年表!G8)</f>
        <v>9</v>
      </c>
      <c r="L4" s="56"/>
      <c r="M4" s="74"/>
      <c r="N4" s="74"/>
      <c r="O4" s="56"/>
      <c r="P4" s="56"/>
      <c r="Q4" s="50"/>
      <c r="Y4" s="111" t="str">
        <f>CONCATENATE(年表!$A26)</f>
        <v>7</v>
      </c>
      <c r="Z4" s="112" t="str">
        <f>CONCATENATE(年表!$B26)</f>
        <v>8</v>
      </c>
      <c r="AA4" s="112" t="str">
        <f>CONCATENATE(年表!$C26)</f>
        <v>9</v>
      </c>
      <c r="AB4" s="112" t="str">
        <f>CONCATENATE(年表!$D26)</f>
        <v>10</v>
      </c>
      <c r="AC4" s="112" t="str">
        <f>CONCATENATE(年表!$E26)</f>
        <v>11</v>
      </c>
      <c r="AD4" s="112" t="str">
        <f>CONCATENATE(年表!$F26)</f>
        <v>12</v>
      </c>
      <c r="AE4" s="126" t="str">
        <f>CONCATENATE(年表!$G26)</f>
        <v>13</v>
      </c>
    </row>
    <row r="5" spans="1:31" s="1" customFormat="1" ht="12" customHeight="1">
      <c r="B5" s="111" t="str">
        <f>CONCATENATE(年表!A9)</f>
        <v>10</v>
      </c>
      <c r="C5" s="112" t="str">
        <f>CONCATENATE(年表!B9)</f>
        <v>11</v>
      </c>
      <c r="D5" s="112" t="str">
        <f>CONCATENATE(年表!C9)</f>
        <v>12</v>
      </c>
      <c r="E5" s="112" t="str">
        <f>CONCATENATE(年表!D9)</f>
        <v>13</v>
      </c>
      <c r="F5" s="112" t="str">
        <f>CONCATENATE(年表!E9)</f>
        <v>14</v>
      </c>
      <c r="G5" s="112" t="str">
        <f>CONCATENATE(年表!F9)</f>
        <v>15</v>
      </c>
      <c r="H5" s="126" t="str">
        <f>CONCATENATE(年表!G9)</f>
        <v>16</v>
      </c>
      <c r="J5" s="55"/>
      <c r="K5" s="56"/>
      <c r="L5" s="56"/>
      <c r="M5" s="74"/>
      <c r="N5" s="74"/>
      <c r="O5" s="56"/>
      <c r="P5" s="56"/>
      <c r="Q5" s="50"/>
      <c r="Y5" s="111" t="str">
        <f>CONCATENATE(年表!$A27)</f>
        <v>14</v>
      </c>
      <c r="Z5" s="112" t="str">
        <f>CONCATENATE(年表!$B27)</f>
        <v>15</v>
      </c>
      <c r="AA5" s="112" t="str">
        <f>CONCATENATE(年表!$C27)</f>
        <v>16</v>
      </c>
      <c r="AB5" s="112" t="str">
        <f>CONCATENATE(年表!$D27)</f>
        <v>17</v>
      </c>
      <c r="AC5" s="112" t="str">
        <f>CONCATENATE(年表!$E27)</f>
        <v>18</v>
      </c>
      <c r="AD5" s="112" t="str">
        <f>CONCATENATE(年表!$F27)</f>
        <v>19</v>
      </c>
      <c r="AE5" s="126" t="str">
        <f>CONCATENATE(年表!$G27)</f>
        <v>20</v>
      </c>
    </row>
    <row r="6" spans="1:31" s="1" customFormat="1" ht="12" customHeight="1">
      <c r="B6" s="111" t="str">
        <f>CONCATENATE(年表!A10)</f>
        <v>17</v>
      </c>
      <c r="C6" s="112" t="str">
        <f>CONCATENATE(年表!B10)</f>
        <v>18</v>
      </c>
      <c r="D6" s="112" t="str">
        <f>CONCATENATE(年表!C10)</f>
        <v>19</v>
      </c>
      <c r="E6" s="112" t="str">
        <f>CONCATENATE(年表!D10)</f>
        <v>20</v>
      </c>
      <c r="F6" s="112" t="str">
        <f>CONCATENATE(年表!E10)</f>
        <v>21</v>
      </c>
      <c r="G6" s="112" t="str">
        <f>CONCATENATE(年表!F10)</f>
        <v>22</v>
      </c>
      <c r="H6" s="126" t="str">
        <f>CONCATENATE(年表!G10)</f>
        <v>23</v>
      </c>
      <c r="J6" s="50"/>
      <c r="K6" s="50"/>
      <c r="L6" s="50"/>
      <c r="M6" s="600" t="s">
        <v>47</v>
      </c>
      <c r="N6" s="600"/>
      <c r="O6" s="600"/>
      <c r="P6" s="50"/>
      <c r="Q6" s="50"/>
      <c r="Y6" s="111" t="str">
        <f>CONCATENATE(年表!$A28)</f>
        <v>21</v>
      </c>
      <c r="Z6" s="112" t="str">
        <f>CONCATENATE(年表!$B28)</f>
        <v>22</v>
      </c>
      <c r="AA6" s="112" t="str">
        <f>CONCATENATE(年表!$C28)</f>
        <v>23</v>
      </c>
      <c r="AB6" s="112" t="str">
        <f>CONCATENATE(年表!$D28)</f>
        <v>24</v>
      </c>
      <c r="AC6" s="112" t="str">
        <f>CONCATENATE(年表!$E28)</f>
        <v>25</v>
      </c>
      <c r="AD6" s="112" t="str">
        <f>CONCATENATE(年表!$F28)</f>
        <v>26</v>
      </c>
      <c r="AE6" s="126" t="str">
        <f>CONCATENATE(年表!$G28)</f>
        <v>27</v>
      </c>
    </row>
    <row r="7" spans="1:31" s="1" customFormat="1" ht="12" customHeight="1">
      <c r="B7" s="111" t="str">
        <f>CONCATENATE(年表!A11)</f>
        <v>24</v>
      </c>
      <c r="C7" s="112" t="str">
        <f>CONCATENATE(年表!B11)</f>
        <v>25</v>
      </c>
      <c r="D7" s="112" t="str">
        <f>CONCATENATE(年表!C11)</f>
        <v>26</v>
      </c>
      <c r="E7" s="112" t="str">
        <f>CONCATENATE(年表!D11)</f>
        <v>27</v>
      </c>
      <c r="F7" s="112" t="str">
        <f>CONCATENATE(年表!E11)</f>
        <v>28</v>
      </c>
      <c r="G7" s="112" t="str">
        <f>CONCATENATE(年表!F11)</f>
        <v>29</v>
      </c>
      <c r="H7" s="126" t="str">
        <f>CONCATENATE(年表!G11)</f>
        <v>30</v>
      </c>
      <c r="I7" s="426">
        <f>INT(20.8431+0.242194*(年表!$F$3-1980)-INT((年表!$F$3-1980)/4))</f>
        <v>20</v>
      </c>
      <c r="J7" s="586" t="str">
        <f>CONCATENATE(年表!$C14)</f>
        <v>2</v>
      </c>
      <c r="K7" s="586"/>
      <c r="L7" s="592" t="s">
        <v>1</v>
      </c>
      <c r="M7" s="601" t="str">
        <f>CONCATENATE($J$1,"/",$J$7,"/1")</f>
        <v>2021/2/1</v>
      </c>
      <c r="N7" s="601"/>
      <c r="O7" s="601"/>
      <c r="P7" s="56"/>
      <c r="Q7" s="50"/>
      <c r="T7" s="586" t="str">
        <f>CONCATENATE(年表!$C14)</f>
        <v>2</v>
      </c>
      <c r="U7" s="586"/>
      <c r="V7" s="586"/>
      <c r="W7" s="592" t="s">
        <v>1</v>
      </c>
      <c r="Y7" s="44" t="str">
        <f>CONCATENATE(年表!$A29)</f>
        <v>28</v>
      </c>
      <c r="Z7" s="42" t="str">
        <f>CONCATENATE(年表!$B29)</f>
        <v>29</v>
      </c>
      <c r="AA7" s="42" t="str">
        <f>CONCATENATE(年表!$C29)</f>
        <v>30</v>
      </c>
      <c r="AB7" s="42" t="str">
        <f>CONCATENATE(年表!$D29)</f>
        <v>31</v>
      </c>
      <c r="AC7" s="42" t="str">
        <f>CONCATENATE(年表!$E29)</f>
        <v/>
      </c>
      <c r="AD7" s="42" t="str">
        <f>CONCATENATE(年表!$F29)</f>
        <v/>
      </c>
      <c r="AE7" s="43" t="str">
        <f>CONCATENATE(年表!$G29)</f>
        <v/>
      </c>
    </row>
    <row r="8" spans="1:31" s="1" customFormat="1" ht="12" customHeight="1">
      <c r="B8" s="111" t="str">
        <f>CONCATENATE(年表!A12)</f>
        <v>31</v>
      </c>
      <c r="C8" s="112" t="str">
        <f>CONCATENATE(年表!B12)</f>
        <v/>
      </c>
      <c r="D8" s="112" t="str">
        <f>CONCATENATE(年表!C12)</f>
        <v/>
      </c>
      <c r="E8" s="112" t="str">
        <f>CONCATENATE(年表!D12)</f>
        <v/>
      </c>
      <c r="F8" s="112" t="str">
        <f>CONCATENATE(年表!E12)</f>
        <v/>
      </c>
      <c r="G8" s="112" t="str">
        <f>CONCATENATE(年表!F12)</f>
        <v/>
      </c>
      <c r="H8" s="126" t="str">
        <f>CONCATENATE(年表!G12)</f>
        <v/>
      </c>
      <c r="I8" s="87">
        <f>1-SIGN(MOD($J$1,4)/2)</f>
        <v>0</v>
      </c>
      <c r="J8" s="586"/>
      <c r="K8" s="586"/>
      <c r="L8" s="592"/>
      <c r="M8" s="602" t="str">
        <f>MID("日月火水木金土",WEEKDAY($M$7,1),1)</f>
        <v>月</v>
      </c>
      <c r="N8" s="602"/>
      <c r="O8" s="602"/>
      <c r="P8" s="56"/>
      <c r="Q8" s="50"/>
      <c r="T8" s="586"/>
      <c r="U8" s="586"/>
      <c r="V8" s="586"/>
      <c r="W8" s="592"/>
      <c r="Y8" s="111" t="str">
        <f>CONCATENATE(年表!$A30)</f>
        <v/>
      </c>
      <c r="Z8" s="112" t="str">
        <f>CONCATENATE(年表!$B30)</f>
        <v/>
      </c>
      <c r="AA8" s="112" t="str">
        <f>CONCATENATE(年表!$C30)</f>
        <v/>
      </c>
      <c r="AB8" s="112" t="str">
        <f>CONCATENATE(年表!$D30)</f>
        <v/>
      </c>
      <c r="AC8" s="112" t="str">
        <f>CONCATENATE(年表!$E30)</f>
        <v/>
      </c>
      <c r="AD8" s="112" t="str">
        <f>CONCATENATE(年表!$F30)</f>
        <v/>
      </c>
      <c r="AE8" s="126" t="str">
        <f>CONCATENATE(年表!$G30)</f>
        <v/>
      </c>
    </row>
    <row r="9" spans="1:31" ht="9" customHeight="1">
      <c r="B9" s="45"/>
      <c r="C9" s="46"/>
      <c r="D9" s="46"/>
      <c r="E9" s="46"/>
      <c r="F9" s="51"/>
      <c r="G9" s="52"/>
      <c r="H9" s="46"/>
      <c r="M9" s="73"/>
      <c r="N9" s="73"/>
      <c r="U9" s="45"/>
      <c r="V9" s="46"/>
      <c r="W9" s="46"/>
      <c r="X9" s="46"/>
      <c r="Y9" s="46"/>
      <c r="Z9" s="46"/>
      <c r="AA9" s="46"/>
      <c r="AB9" s="46"/>
      <c r="AC9" s="46"/>
      <c r="AD9" s="46"/>
      <c r="AE9" s="46"/>
    </row>
    <row r="10" spans="1: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1:31" s="53" customFormat="1" ht="15" customHeight="1">
      <c r="A11" s="79"/>
      <c r="B11" s="124">
        <v>1</v>
      </c>
      <c r="C11" s="57" t="str">
        <f>IF(B11="","",$M$8)</f>
        <v>月</v>
      </c>
      <c r="D11" s="587"/>
      <c r="E11" s="588"/>
      <c r="F11" s="588"/>
      <c r="G11" s="588"/>
      <c r="H11" s="588"/>
      <c r="I11" s="588"/>
      <c r="J11" s="588"/>
      <c r="K11" s="588"/>
      <c r="L11" s="588"/>
      <c r="M11" s="588"/>
      <c r="N11" s="588"/>
      <c r="O11" s="589"/>
      <c r="P11" s="62"/>
      <c r="Q11" s="78"/>
      <c r="R11" s="122">
        <f>B39+1</f>
        <v>16</v>
      </c>
      <c r="S11" s="57" t="str">
        <f>IF(R11="","",IF(SEARCH(C39,$M$6)&gt;0,MID($M$6,SEARCH(C39,$M$6)+1,1),""))</f>
        <v>火</v>
      </c>
      <c r="T11" s="587"/>
      <c r="U11" s="588"/>
      <c r="V11" s="588"/>
      <c r="W11" s="588"/>
      <c r="X11" s="588"/>
      <c r="Y11" s="588"/>
      <c r="Z11" s="588"/>
      <c r="AA11" s="588"/>
      <c r="AB11" s="588"/>
      <c r="AC11" s="588"/>
      <c r="AD11" s="588"/>
      <c r="AE11" s="589"/>
    </row>
    <row r="12" spans="1:31" s="53" customFormat="1" ht="15" customHeight="1">
      <c r="A12" s="79"/>
      <c r="B12" s="573"/>
      <c r="C12" s="574"/>
      <c r="D12" s="581"/>
      <c r="E12" s="582"/>
      <c r="F12" s="582"/>
      <c r="G12" s="582"/>
      <c r="H12" s="582"/>
      <c r="I12" s="582"/>
      <c r="J12" s="582"/>
      <c r="K12" s="582"/>
      <c r="L12" s="582"/>
      <c r="M12" s="582"/>
      <c r="N12" s="582"/>
      <c r="O12" s="583"/>
      <c r="P12" s="63"/>
      <c r="Q12" s="78"/>
      <c r="R12" s="573"/>
      <c r="S12" s="574"/>
      <c r="T12" s="581"/>
      <c r="U12" s="582"/>
      <c r="V12" s="582"/>
      <c r="W12" s="582"/>
      <c r="X12" s="582"/>
      <c r="Y12" s="582"/>
      <c r="Z12" s="582"/>
      <c r="AA12" s="582"/>
      <c r="AB12" s="582"/>
      <c r="AC12" s="582"/>
      <c r="AD12" s="582"/>
      <c r="AE12" s="583"/>
    </row>
    <row r="13" spans="1:31" s="53" customFormat="1" ht="15" customHeight="1">
      <c r="A13" s="79"/>
      <c r="B13" s="122">
        <f>B11+1</f>
        <v>2</v>
      </c>
      <c r="C13" s="57" t="str">
        <f>IF(C11="","",IF(SEARCH(C11,$M$6)&gt;0,MID($M$6,SEARCH(C11,$M$6)+1,1),""))</f>
        <v>火</v>
      </c>
      <c r="D13" s="587"/>
      <c r="E13" s="588"/>
      <c r="F13" s="588"/>
      <c r="G13" s="588"/>
      <c r="H13" s="588"/>
      <c r="I13" s="588"/>
      <c r="J13" s="588"/>
      <c r="K13" s="588"/>
      <c r="L13" s="588"/>
      <c r="M13" s="588"/>
      <c r="N13" s="588"/>
      <c r="O13" s="589"/>
      <c r="P13" s="62"/>
      <c r="Q13" s="78"/>
      <c r="R13" s="122">
        <f>R11+1</f>
        <v>17</v>
      </c>
      <c r="S13" s="57" t="str">
        <f>IF(S11="","",IF(SEARCH(S11,$M$6)&gt;0,MID($M$6,SEARCH(S11,$M$6)+1,1),""))</f>
        <v>水</v>
      </c>
      <c r="T13" s="587"/>
      <c r="U13" s="588"/>
      <c r="V13" s="588"/>
      <c r="W13" s="588"/>
      <c r="X13" s="588"/>
      <c r="Y13" s="588"/>
      <c r="Z13" s="588"/>
      <c r="AA13" s="588"/>
      <c r="AB13" s="588"/>
      <c r="AC13" s="588"/>
      <c r="AD13" s="588"/>
      <c r="AE13" s="589"/>
    </row>
    <row r="14" spans="1:31" s="49" customFormat="1" ht="15" customHeight="1">
      <c r="A14" s="79"/>
      <c r="B14" s="573"/>
      <c r="C14" s="574"/>
      <c r="D14" s="581"/>
      <c r="E14" s="582"/>
      <c r="F14" s="582"/>
      <c r="G14" s="582"/>
      <c r="H14" s="582"/>
      <c r="I14" s="582"/>
      <c r="J14" s="582"/>
      <c r="K14" s="582"/>
      <c r="L14" s="582"/>
      <c r="M14" s="582"/>
      <c r="N14" s="582"/>
      <c r="O14" s="583"/>
      <c r="P14" s="63"/>
      <c r="Q14" s="78"/>
      <c r="R14" s="573"/>
      <c r="S14" s="574"/>
      <c r="T14" s="581"/>
      <c r="U14" s="582"/>
      <c r="V14" s="582"/>
      <c r="W14" s="582"/>
      <c r="X14" s="582"/>
      <c r="Y14" s="582"/>
      <c r="Z14" s="582"/>
      <c r="AA14" s="582"/>
      <c r="AB14" s="582"/>
      <c r="AC14" s="582"/>
      <c r="AD14" s="582"/>
      <c r="AE14" s="583"/>
    </row>
    <row r="15" spans="1:31" s="53" customFormat="1" ht="15" customHeight="1">
      <c r="A15" s="79"/>
      <c r="B15" s="122">
        <f>B13+1</f>
        <v>3</v>
      </c>
      <c r="C15" s="57" t="str">
        <f>IF(C13="","",IF(SEARCH(C13,$M$6)&gt;0,MID($M$6,SEARCH(C13,$M$6)+1,1),""))</f>
        <v>水</v>
      </c>
      <c r="D15" s="587"/>
      <c r="E15" s="588"/>
      <c r="F15" s="588"/>
      <c r="G15" s="588"/>
      <c r="H15" s="588"/>
      <c r="I15" s="588"/>
      <c r="J15" s="588"/>
      <c r="K15" s="588"/>
      <c r="L15" s="588"/>
      <c r="M15" s="588"/>
      <c r="N15" s="588"/>
      <c r="O15" s="589"/>
      <c r="P15" s="62"/>
      <c r="Q15" s="78"/>
      <c r="R15" s="122">
        <f>R13+1</f>
        <v>18</v>
      </c>
      <c r="S15" s="57" t="str">
        <f>IF(S13="","",IF(SEARCH(S13,$M$6)&gt;0,MID($M$6,SEARCH(S13,$M$6)+1,1),""))</f>
        <v>木</v>
      </c>
      <c r="T15" s="587"/>
      <c r="U15" s="588"/>
      <c r="V15" s="588"/>
      <c r="W15" s="588"/>
      <c r="X15" s="588"/>
      <c r="Y15" s="588"/>
      <c r="Z15" s="588"/>
      <c r="AA15" s="588"/>
      <c r="AB15" s="588"/>
      <c r="AC15" s="588"/>
      <c r="AD15" s="588"/>
      <c r="AE15" s="589"/>
    </row>
    <row r="16" spans="1:31" s="49" customFormat="1" ht="15" customHeight="1">
      <c r="A16" s="79"/>
      <c r="B16" s="573"/>
      <c r="C16" s="574"/>
      <c r="D16" s="581"/>
      <c r="E16" s="582"/>
      <c r="F16" s="582"/>
      <c r="G16" s="582"/>
      <c r="H16" s="582"/>
      <c r="I16" s="582"/>
      <c r="J16" s="582"/>
      <c r="K16" s="582"/>
      <c r="L16" s="582"/>
      <c r="M16" s="582"/>
      <c r="N16" s="582"/>
      <c r="O16" s="583"/>
      <c r="P16" s="63"/>
      <c r="Q16" s="78"/>
      <c r="R16" s="573"/>
      <c r="S16" s="574"/>
      <c r="T16" s="581"/>
      <c r="U16" s="582"/>
      <c r="V16" s="582"/>
      <c r="W16" s="582"/>
      <c r="X16" s="582"/>
      <c r="Y16" s="582"/>
      <c r="Z16" s="582"/>
      <c r="AA16" s="582"/>
      <c r="AB16" s="582"/>
      <c r="AC16" s="582"/>
      <c r="AD16" s="582"/>
      <c r="AE16" s="583"/>
    </row>
    <row r="17" spans="1:31" s="49" customFormat="1" ht="15" customHeight="1">
      <c r="A17" s="79"/>
      <c r="B17" s="122">
        <f>B15+1</f>
        <v>4</v>
      </c>
      <c r="C17" s="57" t="str">
        <f>IF(C15="","",IF(SEARCH(C15,$M$6)&gt;0,MID($M$6,SEARCH(C15,$M$6)+1,1),""))</f>
        <v>木</v>
      </c>
      <c r="D17" s="587"/>
      <c r="E17" s="588"/>
      <c r="F17" s="588"/>
      <c r="G17" s="588"/>
      <c r="H17" s="588"/>
      <c r="I17" s="588"/>
      <c r="J17" s="588"/>
      <c r="K17" s="588"/>
      <c r="L17" s="588"/>
      <c r="M17" s="588"/>
      <c r="N17" s="588"/>
      <c r="O17" s="589"/>
      <c r="P17" s="62"/>
      <c r="Q17" s="78"/>
      <c r="R17" s="122">
        <f>R15+1</f>
        <v>19</v>
      </c>
      <c r="S17" s="57" t="str">
        <f>IF(S15="","",IF(SEARCH(S15,$M$6)&gt;0,MID($M$6,SEARCH(S15,$M$6)+1,1),""))</f>
        <v>金</v>
      </c>
      <c r="T17" s="587"/>
      <c r="U17" s="588"/>
      <c r="V17" s="588"/>
      <c r="W17" s="588"/>
      <c r="X17" s="588"/>
      <c r="Y17" s="588"/>
      <c r="Z17" s="588"/>
      <c r="AA17" s="588"/>
      <c r="AB17" s="588"/>
      <c r="AC17" s="588"/>
      <c r="AD17" s="588"/>
      <c r="AE17" s="589"/>
    </row>
    <row r="18" spans="1:31" s="49" customFormat="1" ht="15" customHeight="1">
      <c r="A18" s="79"/>
      <c r="B18" s="573"/>
      <c r="C18" s="574"/>
      <c r="D18" s="581"/>
      <c r="E18" s="582"/>
      <c r="F18" s="582"/>
      <c r="G18" s="582"/>
      <c r="H18" s="582"/>
      <c r="I18" s="582"/>
      <c r="J18" s="582"/>
      <c r="K18" s="582"/>
      <c r="L18" s="582"/>
      <c r="M18" s="582"/>
      <c r="N18" s="582"/>
      <c r="O18" s="583"/>
      <c r="P18" s="63"/>
      <c r="Q18" s="78"/>
      <c r="R18" s="573"/>
      <c r="S18" s="574"/>
      <c r="T18" s="581"/>
      <c r="U18" s="582"/>
      <c r="V18" s="582"/>
      <c r="W18" s="582"/>
      <c r="X18" s="582"/>
      <c r="Y18" s="582"/>
      <c r="Z18" s="582"/>
      <c r="AA18" s="582"/>
      <c r="AB18" s="582"/>
      <c r="AC18" s="582"/>
      <c r="AD18" s="582"/>
      <c r="AE18" s="583"/>
    </row>
    <row r="19" spans="1:31" s="49" customFormat="1" ht="15" customHeight="1">
      <c r="A19" s="79"/>
      <c r="B19" s="122">
        <f>B17+1</f>
        <v>5</v>
      </c>
      <c r="C19" s="57" t="str">
        <f>IF(C17="","",IF(SEARCH(C17,$M$6)&gt;0,MID($M$6,SEARCH(C17,$M$6)+1,1),""))</f>
        <v>金</v>
      </c>
      <c r="D19" s="587"/>
      <c r="E19" s="588"/>
      <c r="F19" s="588"/>
      <c r="G19" s="588"/>
      <c r="H19" s="588"/>
      <c r="I19" s="588"/>
      <c r="J19" s="588"/>
      <c r="K19" s="588"/>
      <c r="L19" s="588"/>
      <c r="M19" s="588"/>
      <c r="N19" s="588"/>
      <c r="O19" s="589"/>
      <c r="P19" s="62"/>
      <c r="Q19" s="78"/>
      <c r="R19" s="122">
        <f>R17+1</f>
        <v>20</v>
      </c>
      <c r="S19" s="57" t="str">
        <f>IF(S17="","",IF(SEARCH(S17,$M$6)&gt;0,MID($M$6,SEARCH(S17,$M$6)+1,1),""))</f>
        <v>土</v>
      </c>
      <c r="T19" s="587"/>
      <c r="U19" s="588"/>
      <c r="V19" s="588"/>
      <c r="W19" s="588"/>
      <c r="X19" s="588"/>
      <c r="Y19" s="588"/>
      <c r="Z19" s="588"/>
      <c r="AA19" s="588"/>
      <c r="AB19" s="588"/>
      <c r="AC19" s="588"/>
      <c r="AD19" s="588"/>
      <c r="AE19" s="589"/>
    </row>
    <row r="20" spans="1:31" s="49" customFormat="1" ht="15" customHeight="1">
      <c r="A20" s="79"/>
      <c r="B20" s="573"/>
      <c r="C20" s="574"/>
      <c r="D20" s="581"/>
      <c r="E20" s="582"/>
      <c r="F20" s="582"/>
      <c r="G20" s="582"/>
      <c r="H20" s="582"/>
      <c r="I20" s="582"/>
      <c r="J20" s="582"/>
      <c r="K20" s="582"/>
      <c r="L20" s="582"/>
      <c r="M20" s="582"/>
      <c r="N20" s="582"/>
      <c r="O20" s="583"/>
      <c r="P20" s="63"/>
      <c r="Q20" s="78"/>
      <c r="R20" s="573"/>
      <c r="S20" s="574"/>
      <c r="T20" s="581"/>
      <c r="U20" s="582"/>
      <c r="V20" s="582"/>
      <c r="W20" s="582"/>
      <c r="X20" s="582"/>
      <c r="Y20" s="582"/>
      <c r="Z20" s="582"/>
      <c r="AA20" s="582"/>
      <c r="AB20" s="582"/>
      <c r="AC20" s="582"/>
      <c r="AD20" s="582"/>
      <c r="AE20" s="583"/>
    </row>
    <row r="21" spans="1:31" s="49" customFormat="1" ht="15" customHeight="1">
      <c r="A21" s="79"/>
      <c r="B21" s="122">
        <f>B19+1</f>
        <v>6</v>
      </c>
      <c r="C21" s="57" t="str">
        <f>IF(C19="","",IF(SEARCH(C19,$M$6)&gt;0,MID($M$6,SEARCH(C19,$M$6)+1,1),""))</f>
        <v>土</v>
      </c>
      <c r="D21" s="587"/>
      <c r="E21" s="588"/>
      <c r="F21" s="588"/>
      <c r="G21" s="588"/>
      <c r="H21" s="588"/>
      <c r="I21" s="588"/>
      <c r="J21" s="588"/>
      <c r="K21" s="588"/>
      <c r="L21" s="588"/>
      <c r="M21" s="588"/>
      <c r="N21" s="588"/>
      <c r="O21" s="589"/>
      <c r="P21" s="62"/>
      <c r="Q21" s="78"/>
      <c r="R21" s="122">
        <f>R19+1</f>
        <v>21</v>
      </c>
      <c r="S21" s="57" t="str">
        <f>IF(S19="","",IF(SEARCH(S19,$M$6)&gt;0,MID($M$6,SEARCH(S19,$M$6)+1,1),""))</f>
        <v>日</v>
      </c>
      <c r="T21" s="587"/>
      <c r="U21" s="588"/>
      <c r="V21" s="588"/>
      <c r="W21" s="588"/>
      <c r="X21" s="588"/>
      <c r="Y21" s="588"/>
      <c r="Z21" s="588"/>
      <c r="AA21" s="588"/>
      <c r="AB21" s="588"/>
      <c r="AC21" s="588"/>
      <c r="AD21" s="588"/>
      <c r="AE21" s="589"/>
    </row>
    <row r="22" spans="1:31" s="49" customFormat="1" ht="15" customHeight="1">
      <c r="A22" s="79"/>
      <c r="B22" s="573"/>
      <c r="C22" s="574"/>
      <c r="D22" s="581"/>
      <c r="E22" s="582"/>
      <c r="F22" s="582"/>
      <c r="G22" s="582"/>
      <c r="H22" s="582"/>
      <c r="I22" s="582"/>
      <c r="J22" s="582"/>
      <c r="K22" s="582"/>
      <c r="L22" s="582"/>
      <c r="M22" s="582"/>
      <c r="N22" s="582"/>
      <c r="O22" s="583"/>
      <c r="P22" s="63"/>
      <c r="Q22" s="78"/>
      <c r="R22" s="573"/>
      <c r="S22" s="574"/>
      <c r="T22" s="581"/>
      <c r="U22" s="582"/>
      <c r="V22" s="582"/>
      <c r="W22" s="582"/>
      <c r="X22" s="582"/>
      <c r="Y22" s="582"/>
      <c r="Z22" s="582"/>
      <c r="AA22" s="582"/>
      <c r="AB22" s="582"/>
      <c r="AC22" s="582"/>
      <c r="AD22" s="582"/>
      <c r="AE22" s="583"/>
    </row>
    <row r="23" spans="1:31" s="49" customFormat="1" ht="15" customHeight="1">
      <c r="A23" s="79"/>
      <c r="B23" s="122">
        <f>B21+1</f>
        <v>7</v>
      </c>
      <c r="C23" s="57" t="str">
        <f>IF(C21="","",IF(SEARCH(C21,$M$6)&gt;0,MID($M$6,SEARCH(C21,$M$6)+1,1),""))</f>
        <v>日</v>
      </c>
      <c r="D23" s="587"/>
      <c r="E23" s="588"/>
      <c r="F23" s="588"/>
      <c r="G23" s="588"/>
      <c r="H23" s="588"/>
      <c r="I23" s="588"/>
      <c r="J23" s="588"/>
      <c r="K23" s="588"/>
      <c r="L23" s="588"/>
      <c r="M23" s="588"/>
      <c r="N23" s="588"/>
      <c r="O23" s="589"/>
      <c r="P23" s="62"/>
      <c r="Q23" s="78"/>
      <c r="R23" s="122">
        <f>R21+1</f>
        <v>22</v>
      </c>
      <c r="S23" s="57" t="str">
        <f>IF(S21="","",IF(SEARCH(S21,$M$6)&gt;0,MID($M$6,SEARCH(S21,$M$6)+1,1),""))</f>
        <v>月</v>
      </c>
      <c r="T23" s="587"/>
      <c r="U23" s="588"/>
      <c r="V23" s="588"/>
      <c r="W23" s="588"/>
      <c r="X23" s="588"/>
      <c r="Y23" s="588"/>
      <c r="Z23" s="588"/>
      <c r="AA23" s="588"/>
      <c r="AB23" s="588"/>
      <c r="AC23" s="588"/>
      <c r="AD23" s="588"/>
      <c r="AE23" s="589"/>
    </row>
    <row r="24" spans="1:31" s="49" customFormat="1" ht="15" customHeight="1">
      <c r="A24" s="79"/>
      <c r="B24" s="573"/>
      <c r="C24" s="574"/>
      <c r="D24" s="581"/>
      <c r="E24" s="582"/>
      <c r="F24" s="582"/>
      <c r="G24" s="582"/>
      <c r="H24" s="582"/>
      <c r="I24" s="582"/>
      <c r="J24" s="582"/>
      <c r="K24" s="582"/>
      <c r="L24" s="582"/>
      <c r="M24" s="582"/>
      <c r="N24" s="582"/>
      <c r="O24" s="583"/>
      <c r="P24" s="63"/>
      <c r="Q24" s="78"/>
      <c r="R24" s="573"/>
      <c r="S24" s="574"/>
      <c r="T24" s="581"/>
      <c r="U24" s="582"/>
      <c r="V24" s="582"/>
      <c r="W24" s="582"/>
      <c r="X24" s="582"/>
      <c r="Y24" s="582"/>
      <c r="Z24" s="582"/>
      <c r="AA24" s="582"/>
      <c r="AB24" s="582"/>
      <c r="AC24" s="582"/>
      <c r="AD24" s="582"/>
      <c r="AE24" s="583"/>
    </row>
    <row r="25" spans="1:31" s="49" customFormat="1" ht="15" customHeight="1">
      <c r="A25" s="79"/>
      <c r="B25" s="122">
        <f>B23+1</f>
        <v>8</v>
      </c>
      <c r="C25" s="57" t="str">
        <f>IF(C23="","",IF(SEARCH(C23,$M$6)&gt;0,MID($M$6,SEARCH(C23,$M$6)+1,1),""))</f>
        <v>月</v>
      </c>
      <c r="D25" s="587"/>
      <c r="E25" s="588"/>
      <c r="F25" s="588"/>
      <c r="G25" s="588"/>
      <c r="H25" s="588"/>
      <c r="I25" s="588"/>
      <c r="J25" s="588"/>
      <c r="K25" s="588"/>
      <c r="L25" s="588"/>
      <c r="M25" s="588"/>
      <c r="N25" s="588"/>
      <c r="O25" s="589"/>
      <c r="P25" s="62"/>
      <c r="Q25" s="78"/>
      <c r="R25" s="484">
        <f>R23+1</f>
        <v>23</v>
      </c>
      <c r="S25" s="485" t="str">
        <f>IF(S23="","",IF(SEARCH(S23,$M$6)&gt;0,MID($M$6,SEARCH(S23,$M$6)+1,1),""))</f>
        <v>火</v>
      </c>
      <c r="T25" s="587"/>
      <c r="U25" s="588"/>
      <c r="V25" s="588"/>
      <c r="W25" s="588"/>
      <c r="X25" s="588"/>
      <c r="Y25" s="588"/>
      <c r="Z25" s="588"/>
      <c r="AA25" s="588"/>
      <c r="AB25" s="588"/>
      <c r="AC25" s="588"/>
      <c r="AD25" s="588"/>
      <c r="AE25" s="589"/>
    </row>
    <row r="26" spans="1:31" s="49" customFormat="1" ht="15" customHeight="1">
      <c r="A26" s="79"/>
      <c r="B26" s="573"/>
      <c r="C26" s="574"/>
      <c r="D26" s="581"/>
      <c r="E26" s="582"/>
      <c r="F26" s="582"/>
      <c r="G26" s="582"/>
      <c r="H26" s="582"/>
      <c r="I26" s="582"/>
      <c r="J26" s="582"/>
      <c r="K26" s="582"/>
      <c r="L26" s="582"/>
      <c r="M26" s="582"/>
      <c r="N26" s="582"/>
      <c r="O26" s="583"/>
      <c r="P26" s="63"/>
      <c r="Q26" s="78"/>
      <c r="R26" s="609" t="s">
        <v>116</v>
      </c>
      <c r="S26" s="610"/>
      <c r="T26" s="581"/>
      <c r="U26" s="582"/>
      <c r="V26" s="582"/>
      <c r="W26" s="582"/>
      <c r="X26" s="582"/>
      <c r="Y26" s="582"/>
      <c r="Z26" s="582"/>
      <c r="AA26" s="582"/>
      <c r="AB26" s="582"/>
      <c r="AC26" s="582"/>
      <c r="AD26" s="582"/>
      <c r="AE26" s="583"/>
    </row>
    <row r="27" spans="1:31" s="49" customFormat="1" ht="15" customHeight="1">
      <c r="A27" s="79"/>
      <c r="B27" s="122">
        <f>B25+1</f>
        <v>9</v>
      </c>
      <c r="C27" s="57" t="str">
        <f>IF(C25="","",IF(SEARCH(C25,$M$6)&gt;0,MID($M$6,SEARCH(C25,$M$6)+1,1),""))</f>
        <v>火</v>
      </c>
      <c r="D27" s="587"/>
      <c r="E27" s="588"/>
      <c r="F27" s="588"/>
      <c r="G27" s="588"/>
      <c r="H27" s="588"/>
      <c r="I27" s="588"/>
      <c r="J27" s="588"/>
      <c r="K27" s="588"/>
      <c r="L27" s="588"/>
      <c r="M27" s="588"/>
      <c r="N27" s="588"/>
      <c r="O27" s="589"/>
      <c r="P27" s="62"/>
      <c r="Q27" s="78"/>
      <c r="R27" s="124">
        <f>R25+1</f>
        <v>24</v>
      </c>
      <c r="S27" s="57" t="str">
        <f>IF(S25="","",IF(SEARCH(S25,$M$6)&gt;0,MID($M$6,SEARCH(S25,$M$6)+1,1),""))</f>
        <v>水</v>
      </c>
      <c r="T27" s="587"/>
      <c r="U27" s="588"/>
      <c r="V27" s="588"/>
      <c r="W27" s="588"/>
      <c r="X27" s="588"/>
      <c r="Y27" s="588"/>
      <c r="Z27" s="588"/>
      <c r="AA27" s="588"/>
      <c r="AB27" s="588"/>
      <c r="AC27" s="588"/>
      <c r="AD27" s="588"/>
      <c r="AE27" s="589"/>
    </row>
    <row r="28" spans="1:31" s="49" customFormat="1" ht="15" customHeight="1">
      <c r="A28" s="79"/>
      <c r="B28" s="573"/>
      <c r="C28" s="574"/>
      <c r="D28" s="581"/>
      <c r="E28" s="582"/>
      <c r="F28" s="582"/>
      <c r="G28" s="582"/>
      <c r="H28" s="582"/>
      <c r="I28" s="582"/>
      <c r="J28" s="582"/>
      <c r="K28" s="582"/>
      <c r="L28" s="582"/>
      <c r="M28" s="582"/>
      <c r="N28" s="582"/>
      <c r="O28" s="583"/>
      <c r="P28" s="63"/>
      <c r="Q28" s="78"/>
      <c r="R28" s="573"/>
      <c r="S28" s="574"/>
      <c r="T28" s="581"/>
      <c r="U28" s="582"/>
      <c r="V28" s="582"/>
      <c r="W28" s="582"/>
      <c r="X28" s="582"/>
      <c r="Y28" s="582"/>
      <c r="Z28" s="582"/>
      <c r="AA28" s="582"/>
      <c r="AB28" s="582"/>
      <c r="AC28" s="582"/>
      <c r="AD28" s="582"/>
      <c r="AE28" s="583"/>
    </row>
    <row r="29" spans="1:31" s="49" customFormat="1" ht="15" customHeight="1">
      <c r="A29" s="79"/>
      <c r="B29" s="122">
        <f>B27+1</f>
        <v>10</v>
      </c>
      <c r="C29" s="57" t="str">
        <f>IF(C27="","",IF(SEARCH(C27,$M$6)&gt;0,MID($M$6,SEARCH(C27,$M$6)+1,1),""))</f>
        <v>水</v>
      </c>
      <c r="D29" s="587"/>
      <c r="E29" s="588"/>
      <c r="F29" s="588"/>
      <c r="G29" s="588"/>
      <c r="H29" s="588"/>
      <c r="I29" s="588"/>
      <c r="J29" s="588"/>
      <c r="K29" s="588"/>
      <c r="L29" s="588"/>
      <c r="M29" s="588"/>
      <c r="N29" s="588"/>
      <c r="O29" s="589"/>
      <c r="P29" s="62"/>
      <c r="Q29" s="78"/>
      <c r="R29" s="122">
        <f>R27+1</f>
        <v>25</v>
      </c>
      <c r="S29" s="57" t="str">
        <f>IF(S27="","",IF(SEARCH(S27,$M$6)&gt;0,MID($M$6,SEARCH(S27,$M$6)+1,1),""))</f>
        <v>木</v>
      </c>
      <c r="T29" s="587"/>
      <c r="U29" s="588"/>
      <c r="V29" s="588"/>
      <c r="W29" s="588"/>
      <c r="X29" s="588"/>
      <c r="Y29" s="588"/>
      <c r="Z29" s="588"/>
      <c r="AA29" s="588"/>
      <c r="AB29" s="588"/>
      <c r="AC29" s="588"/>
      <c r="AD29" s="588"/>
      <c r="AE29" s="589"/>
    </row>
    <row r="30" spans="1:31" s="49" customFormat="1" ht="15" customHeight="1">
      <c r="A30" s="79"/>
      <c r="B30" s="573"/>
      <c r="C30" s="574"/>
      <c r="D30" s="581"/>
      <c r="E30" s="582"/>
      <c r="F30" s="582"/>
      <c r="G30" s="582"/>
      <c r="H30" s="582"/>
      <c r="I30" s="582"/>
      <c r="J30" s="582"/>
      <c r="K30" s="582"/>
      <c r="L30" s="582"/>
      <c r="M30" s="582"/>
      <c r="N30" s="582"/>
      <c r="O30" s="583"/>
      <c r="P30" s="63"/>
      <c r="Q30" s="78"/>
      <c r="R30" s="573"/>
      <c r="S30" s="574"/>
      <c r="T30" s="581"/>
      <c r="U30" s="582"/>
      <c r="V30" s="582"/>
      <c r="W30" s="582"/>
      <c r="X30" s="582"/>
      <c r="Y30" s="582"/>
      <c r="Z30" s="582"/>
      <c r="AA30" s="582"/>
      <c r="AB30" s="582"/>
      <c r="AC30" s="582"/>
      <c r="AD30" s="582"/>
      <c r="AE30" s="583"/>
    </row>
    <row r="31" spans="1:31" s="49" customFormat="1" ht="15" customHeight="1">
      <c r="A31" s="79"/>
      <c r="B31" s="123">
        <f>B29+1</f>
        <v>11</v>
      </c>
      <c r="C31" s="81" t="str">
        <f>IF(C29="","",IF(SEARCH(C29,$M$6)&gt;0,MID($M$6,SEARCH(C29,$M$6)+1,1),""))</f>
        <v>木</v>
      </c>
      <c r="D31" s="587"/>
      <c r="E31" s="588"/>
      <c r="F31" s="588"/>
      <c r="G31" s="588"/>
      <c r="H31" s="588"/>
      <c r="I31" s="588"/>
      <c r="J31" s="588"/>
      <c r="K31" s="588"/>
      <c r="L31" s="588"/>
      <c r="M31" s="588"/>
      <c r="N31" s="588"/>
      <c r="O31" s="589"/>
      <c r="P31" s="62"/>
      <c r="Q31" s="78"/>
      <c r="R31" s="122">
        <f>R29+1</f>
        <v>26</v>
      </c>
      <c r="S31" s="57" t="str">
        <f>IF(S29="","",IF(SEARCH(S29,$M$6)&gt;0,MID($M$6,SEARCH(S29,$M$6)+1,1),""))</f>
        <v>金</v>
      </c>
      <c r="T31" s="587"/>
      <c r="U31" s="588"/>
      <c r="V31" s="588"/>
      <c r="W31" s="588"/>
      <c r="X31" s="588"/>
      <c r="Y31" s="588"/>
      <c r="Z31" s="588"/>
      <c r="AA31" s="588"/>
      <c r="AB31" s="588"/>
      <c r="AC31" s="588"/>
      <c r="AD31" s="588"/>
      <c r="AE31" s="589"/>
    </row>
    <row r="32" spans="1:31" s="49" customFormat="1" ht="15" customHeight="1">
      <c r="A32" s="79"/>
      <c r="B32" s="607" t="s">
        <v>48</v>
      </c>
      <c r="C32" s="608"/>
      <c r="D32" s="581"/>
      <c r="E32" s="582"/>
      <c r="F32" s="582"/>
      <c r="G32" s="582"/>
      <c r="H32" s="582"/>
      <c r="I32" s="582"/>
      <c r="J32" s="582"/>
      <c r="K32" s="582"/>
      <c r="L32" s="582"/>
      <c r="M32" s="582"/>
      <c r="N32" s="582"/>
      <c r="O32" s="583"/>
      <c r="P32" s="63"/>
      <c r="Q32" s="78"/>
      <c r="R32" s="573"/>
      <c r="S32" s="574"/>
      <c r="T32" s="581"/>
      <c r="U32" s="582"/>
      <c r="V32" s="582"/>
      <c r="W32" s="582"/>
      <c r="X32" s="582"/>
      <c r="Y32" s="582"/>
      <c r="Z32" s="582"/>
      <c r="AA32" s="582"/>
      <c r="AB32" s="582"/>
      <c r="AC32" s="582"/>
      <c r="AD32" s="582"/>
      <c r="AE32" s="583"/>
    </row>
    <row r="33" spans="1:31" s="49" customFormat="1" ht="15" customHeight="1">
      <c r="A33" s="79"/>
      <c r="B33" s="122">
        <f>B31+1</f>
        <v>12</v>
      </c>
      <c r="C33" s="57" t="str">
        <f>IF(C31="","",IF(SEARCH(C31,$M$6)&gt;0,MID($M$6,SEARCH(C31,$M$6)+1,1),""))</f>
        <v>金</v>
      </c>
      <c r="D33" s="587"/>
      <c r="E33" s="588"/>
      <c r="F33" s="588"/>
      <c r="G33" s="588"/>
      <c r="H33" s="588"/>
      <c r="I33" s="588"/>
      <c r="J33" s="588"/>
      <c r="K33" s="588"/>
      <c r="L33" s="588"/>
      <c r="M33" s="588"/>
      <c r="N33" s="588"/>
      <c r="O33" s="589"/>
      <c r="P33" s="62"/>
      <c r="Q33" s="78"/>
      <c r="R33" s="122">
        <f>R31+1</f>
        <v>27</v>
      </c>
      <c r="S33" s="57" t="str">
        <f>IF(S31="","",IF(SEARCH(S31,$M$6)&gt;0,MID($M$6,SEARCH(S31,$M$6)+1,1),""))</f>
        <v>土</v>
      </c>
      <c r="T33" s="587"/>
      <c r="U33" s="588"/>
      <c r="V33" s="588"/>
      <c r="W33" s="588"/>
      <c r="X33" s="588"/>
      <c r="Y33" s="588"/>
      <c r="Z33" s="588"/>
      <c r="AA33" s="588"/>
      <c r="AB33" s="588"/>
      <c r="AC33" s="588"/>
      <c r="AD33" s="588"/>
      <c r="AE33" s="589"/>
    </row>
    <row r="34" spans="1:31" s="49" customFormat="1" ht="15" customHeight="1">
      <c r="A34" s="79"/>
      <c r="B34" s="573"/>
      <c r="C34" s="574"/>
      <c r="D34" s="581"/>
      <c r="E34" s="582"/>
      <c r="F34" s="582"/>
      <c r="G34" s="582"/>
      <c r="H34" s="582"/>
      <c r="I34" s="582"/>
      <c r="J34" s="582"/>
      <c r="K34" s="582"/>
      <c r="L34" s="582"/>
      <c r="M34" s="582"/>
      <c r="N34" s="582"/>
      <c r="O34" s="583"/>
      <c r="P34" s="63"/>
      <c r="Q34" s="78"/>
      <c r="R34" s="573"/>
      <c r="S34" s="574"/>
      <c r="T34" s="581"/>
      <c r="U34" s="582"/>
      <c r="V34" s="582"/>
      <c r="W34" s="582"/>
      <c r="X34" s="582"/>
      <c r="Y34" s="582"/>
      <c r="Z34" s="582"/>
      <c r="AA34" s="582"/>
      <c r="AB34" s="582"/>
      <c r="AC34" s="582"/>
      <c r="AD34" s="582"/>
      <c r="AE34" s="583"/>
    </row>
    <row r="35" spans="1:31" s="49" customFormat="1" ht="15" customHeight="1">
      <c r="A35" s="79"/>
      <c r="B35" s="122">
        <f>B33+1</f>
        <v>13</v>
      </c>
      <c r="C35" s="57" t="str">
        <f>IF(C33="","",IF(SEARCH(C33,$M$6)&gt;0,MID($M$6,SEARCH(C33,$M$6)+1,1),""))</f>
        <v>土</v>
      </c>
      <c r="D35" s="587"/>
      <c r="E35" s="588"/>
      <c r="F35" s="588"/>
      <c r="G35" s="588"/>
      <c r="H35" s="588"/>
      <c r="I35" s="588"/>
      <c r="J35" s="588"/>
      <c r="K35" s="588"/>
      <c r="L35" s="588"/>
      <c r="M35" s="588"/>
      <c r="N35" s="588"/>
      <c r="O35" s="589"/>
      <c r="P35" s="62"/>
      <c r="Q35" s="78"/>
      <c r="R35" s="122">
        <f>R33+1</f>
        <v>28</v>
      </c>
      <c r="S35" s="57" t="str">
        <f>IF(S33="","",IF(SEARCH(S33,$M$6)&gt;0,MID($M$6,SEARCH(S33,$M$6)+1,1),""))</f>
        <v>日</v>
      </c>
      <c r="T35" s="587"/>
      <c r="U35" s="588"/>
      <c r="V35" s="588"/>
      <c r="W35" s="588"/>
      <c r="X35" s="588"/>
      <c r="Y35" s="588"/>
      <c r="Z35" s="588"/>
      <c r="AA35" s="588"/>
      <c r="AB35" s="588"/>
      <c r="AC35" s="588"/>
      <c r="AD35" s="588"/>
      <c r="AE35" s="589"/>
    </row>
    <row r="36" spans="1:31" s="49" customFormat="1" ht="15" customHeight="1">
      <c r="A36" s="79"/>
      <c r="B36" s="573"/>
      <c r="C36" s="574"/>
      <c r="D36" s="581"/>
      <c r="E36" s="582"/>
      <c r="F36" s="582"/>
      <c r="G36" s="582"/>
      <c r="H36" s="582"/>
      <c r="I36" s="582"/>
      <c r="J36" s="582"/>
      <c r="K36" s="582"/>
      <c r="L36" s="582"/>
      <c r="M36" s="582"/>
      <c r="N36" s="582"/>
      <c r="O36" s="583"/>
      <c r="P36" s="63"/>
      <c r="Q36" s="78"/>
      <c r="R36" s="573"/>
      <c r="S36" s="574"/>
      <c r="T36" s="581"/>
      <c r="U36" s="582"/>
      <c r="V36" s="582"/>
      <c r="W36" s="582"/>
      <c r="X36" s="582"/>
      <c r="Y36" s="582"/>
      <c r="Z36" s="582"/>
      <c r="AA36" s="582"/>
      <c r="AB36" s="582"/>
      <c r="AC36" s="582"/>
      <c r="AD36" s="582"/>
      <c r="AE36" s="583"/>
    </row>
    <row r="37" spans="1:31" s="49" customFormat="1" ht="15" customHeight="1">
      <c r="A37" s="79"/>
      <c r="B37" s="122">
        <f>B35+1</f>
        <v>14</v>
      </c>
      <c r="C37" s="57" t="str">
        <f>IF(C35="","",IF(SEARCH(C35,$M$6)&gt;0,MID($M$6,SEARCH(C35,$M$6)+1,1),""))</f>
        <v>日</v>
      </c>
      <c r="D37" s="587"/>
      <c r="E37" s="588"/>
      <c r="F37" s="588"/>
      <c r="G37" s="588"/>
      <c r="H37" s="588"/>
      <c r="I37" s="588"/>
      <c r="J37" s="588"/>
      <c r="K37" s="588"/>
      <c r="L37" s="588"/>
      <c r="M37" s="588"/>
      <c r="N37" s="588"/>
      <c r="O37" s="589"/>
      <c r="P37" s="62"/>
      <c r="Q37" s="78"/>
      <c r="R37" s="122" t="str">
        <f>IF(R35&lt;&gt;"",IF(R35&gt;=28+年表!$O$3,"",R35+1),"")</f>
        <v/>
      </c>
      <c r="S37" s="57" t="str">
        <f>IF(R37="","",IF(SEARCH(S35,$M$6)&gt;0,MID($M$6,SEARCH(S35,$M$6)+1,1),""))</f>
        <v/>
      </c>
      <c r="T37" s="587"/>
      <c r="U37" s="588"/>
      <c r="V37" s="588"/>
      <c r="W37" s="588"/>
      <c r="X37" s="588"/>
      <c r="Y37" s="588"/>
      <c r="Z37" s="588"/>
      <c r="AA37" s="588"/>
      <c r="AB37" s="588"/>
      <c r="AC37" s="588"/>
      <c r="AD37" s="588"/>
      <c r="AE37" s="589"/>
    </row>
    <row r="38" spans="1:31" s="49" customFormat="1" ht="15" customHeight="1">
      <c r="A38" s="79"/>
      <c r="B38" s="573"/>
      <c r="C38" s="574"/>
      <c r="D38" s="581"/>
      <c r="E38" s="582"/>
      <c r="F38" s="582"/>
      <c r="G38" s="582"/>
      <c r="H38" s="582"/>
      <c r="I38" s="582"/>
      <c r="J38" s="582"/>
      <c r="K38" s="582"/>
      <c r="L38" s="582"/>
      <c r="M38" s="582"/>
      <c r="N38" s="582"/>
      <c r="O38" s="583"/>
      <c r="P38" s="63"/>
      <c r="Q38" s="78"/>
      <c r="R38" s="573"/>
      <c r="S38" s="574"/>
      <c r="T38" s="581"/>
      <c r="U38" s="582"/>
      <c r="V38" s="582"/>
      <c r="W38" s="582"/>
      <c r="X38" s="582"/>
      <c r="Y38" s="582"/>
      <c r="Z38" s="582"/>
      <c r="AA38" s="582"/>
      <c r="AB38" s="582"/>
      <c r="AC38" s="582"/>
      <c r="AD38" s="582"/>
      <c r="AE38" s="583"/>
    </row>
    <row r="39" spans="1:31" s="49" customFormat="1" ht="15" customHeight="1">
      <c r="A39" s="79"/>
      <c r="B39" s="122">
        <f>B37+1</f>
        <v>15</v>
      </c>
      <c r="C39" s="57" t="str">
        <f>IF(C37="","",IF(SEARCH(C37,$M$6)&gt;0,MID($M$6,SEARCH(C37,$M$6)+1,1),""))</f>
        <v>月</v>
      </c>
      <c r="D39" s="587"/>
      <c r="E39" s="588"/>
      <c r="F39" s="588"/>
      <c r="G39" s="588"/>
      <c r="H39" s="588"/>
      <c r="I39" s="588"/>
      <c r="J39" s="588"/>
      <c r="K39" s="588"/>
      <c r="L39" s="588"/>
      <c r="M39" s="588"/>
      <c r="N39" s="588"/>
      <c r="O39" s="589"/>
      <c r="P39" s="62"/>
      <c r="Q39" s="78"/>
      <c r="R39" s="122" t="str">
        <f>IF(R37&lt;&gt;"",IF(R37&gt;=28+年表!$O$3,"",R37+1),"")</f>
        <v/>
      </c>
      <c r="S39" s="57" t="str">
        <f>IF(R39="","",IF(SEARCH(S37,$M$6)&gt;0,MID($M$6,SEARCH(S37,$M$6)+1,1),""))</f>
        <v/>
      </c>
      <c r="T39" s="587"/>
      <c r="U39" s="588"/>
      <c r="V39" s="588"/>
      <c r="W39" s="588"/>
      <c r="X39" s="588"/>
      <c r="Y39" s="588"/>
      <c r="Z39" s="588"/>
      <c r="AA39" s="588"/>
      <c r="AB39" s="588"/>
      <c r="AC39" s="588"/>
      <c r="AD39" s="588"/>
      <c r="AE39" s="589"/>
    </row>
    <row r="40" spans="1:31" s="49" customFormat="1" ht="15" customHeight="1">
      <c r="A40" s="79"/>
      <c r="B40" s="573"/>
      <c r="C40" s="574"/>
      <c r="D40" s="581"/>
      <c r="E40" s="582"/>
      <c r="F40" s="582"/>
      <c r="G40" s="582"/>
      <c r="H40" s="582"/>
      <c r="I40" s="582"/>
      <c r="J40" s="582"/>
      <c r="K40" s="582"/>
      <c r="L40" s="582"/>
      <c r="M40" s="582"/>
      <c r="N40" s="582"/>
      <c r="O40" s="583"/>
      <c r="P40" s="63"/>
      <c r="Q40" s="78"/>
      <c r="R40" s="573"/>
      <c r="S40" s="574"/>
      <c r="T40" s="581"/>
      <c r="U40" s="582"/>
      <c r="V40" s="582"/>
      <c r="W40" s="582"/>
      <c r="X40" s="582"/>
      <c r="Y40" s="582"/>
      <c r="Z40" s="582"/>
      <c r="AA40" s="582"/>
      <c r="AB40" s="582"/>
      <c r="AC40" s="582"/>
      <c r="AD40" s="582"/>
      <c r="AE40" s="583"/>
    </row>
    <row r="41" spans="1:31" s="49" customFormat="1" ht="15" customHeight="1">
      <c r="B41" s="82"/>
      <c r="C41" s="80"/>
      <c r="D41" s="604"/>
      <c r="E41" s="605"/>
      <c r="F41" s="605"/>
      <c r="G41" s="605"/>
      <c r="H41" s="605"/>
      <c r="I41" s="605"/>
      <c r="J41" s="605"/>
      <c r="K41" s="605"/>
      <c r="L41" s="605"/>
      <c r="M41" s="605"/>
      <c r="N41" s="605"/>
      <c r="O41" s="606"/>
      <c r="P41" s="64"/>
      <c r="Q41" s="78"/>
      <c r="R41" s="122" t="str">
        <f>IF(R39&lt;&gt;"",IF(R39&gt;=28+年表!$O$3,"",R39+1),"")</f>
        <v/>
      </c>
      <c r="S41" s="57" t="str">
        <f>IF(R41="","",IF(SEARCH(S39,$M$6)&gt;0,MID($M$6,SEARCH(S39,$M$6)+1,1),""))</f>
        <v/>
      </c>
      <c r="T41" s="587"/>
      <c r="U41" s="588"/>
      <c r="V41" s="588"/>
      <c r="W41" s="588"/>
      <c r="X41" s="588"/>
      <c r="Y41" s="588"/>
      <c r="Z41" s="588"/>
      <c r="AA41" s="588"/>
      <c r="AB41" s="588"/>
      <c r="AC41" s="588"/>
      <c r="AD41" s="588"/>
      <c r="AE41" s="589"/>
    </row>
    <row r="42" spans="1:31" s="49" customFormat="1" ht="15" customHeight="1">
      <c r="B42" s="573"/>
      <c r="C42" s="574"/>
      <c r="D42" s="578"/>
      <c r="E42" s="579"/>
      <c r="F42" s="579"/>
      <c r="G42" s="579"/>
      <c r="H42" s="579"/>
      <c r="I42" s="579"/>
      <c r="J42" s="579"/>
      <c r="K42" s="579"/>
      <c r="L42" s="579"/>
      <c r="M42" s="579"/>
      <c r="N42" s="579"/>
      <c r="O42" s="580"/>
      <c r="P42" s="70"/>
      <c r="Q42" s="78"/>
      <c r="R42" s="573"/>
      <c r="S42" s="574"/>
      <c r="T42" s="581"/>
      <c r="U42" s="582"/>
      <c r="V42" s="582"/>
      <c r="W42" s="582"/>
      <c r="X42" s="582"/>
      <c r="Y42" s="582"/>
      <c r="Z42" s="582"/>
      <c r="AA42" s="582"/>
      <c r="AB42" s="582"/>
      <c r="AC42" s="582"/>
      <c r="AD42" s="582"/>
      <c r="AE42" s="583"/>
    </row>
    <row r="43" spans="1:31" s="49" customFormat="1" ht="9" customHeight="1">
      <c r="P43" s="66"/>
      <c r="Q43" s="66"/>
    </row>
    <row r="44" spans="1:31" s="49" customFormat="1" ht="14.25"/>
    <row r="45" spans="1:31" s="49" customFormat="1" ht="14.25"/>
    <row r="46" spans="1:31" s="49" customFormat="1" ht="14.25"/>
    <row r="47" spans="1:31" s="49" customFormat="1" ht="14.25"/>
  </sheetData>
  <mergeCells count="107">
    <mergeCell ref="T42:AE42"/>
    <mergeCell ref="R42:S42"/>
    <mergeCell ref="T41:AE41"/>
    <mergeCell ref="R40:S40"/>
    <mergeCell ref="T12:AE12"/>
    <mergeCell ref="T15:AE15"/>
    <mergeCell ref="T16:AE16"/>
    <mergeCell ref="T17:AE17"/>
    <mergeCell ref="T13:AE13"/>
    <mergeCell ref="T14:AE14"/>
    <mergeCell ref="T39:AE39"/>
    <mergeCell ref="T40:AE40"/>
    <mergeCell ref="T18:AE18"/>
    <mergeCell ref="T19:AE19"/>
    <mergeCell ref="T20:AE20"/>
    <mergeCell ref="T38:AE38"/>
    <mergeCell ref="T35:AE35"/>
    <mergeCell ref="T36:AE36"/>
    <mergeCell ref="T37:AE37"/>
    <mergeCell ref="T27:AE27"/>
    <mergeCell ref="R38:S38"/>
    <mergeCell ref="T32:AE32"/>
    <mergeCell ref="T31:AE31"/>
    <mergeCell ref="T24:AE24"/>
    <mergeCell ref="T25:AE25"/>
    <mergeCell ref="D26:O26"/>
    <mergeCell ref="D37:O37"/>
    <mergeCell ref="T28:AE28"/>
    <mergeCell ref="R22:S22"/>
    <mergeCell ref="R24:S24"/>
    <mergeCell ref="T26:AE26"/>
    <mergeCell ref="D21:O21"/>
    <mergeCell ref="D22:O22"/>
    <mergeCell ref="T33:AE33"/>
    <mergeCell ref="T34:AE34"/>
    <mergeCell ref="R34:S34"/>
    <mergeCell ref="R36:S36"/>
    <mergeCell ref="R32:S32"/>
    <mergeCell ref="D29:O29"/>
    <mergeCell ref="D30:O30"/>
    <mergeCell ref="T29:AE29"/>
    <mergeCell ref="T30:AE30"/>
    <mergeCell ref="R30:S30"/>
    <mergeCell ref="B36:C36"/>
    <mergeCell ref="B34:C34"/>
    <mergeCell ref="D19:O19"/>
    <mergeCell ref="D20:O20"/>
    <mergeCell ref="R26:S26"/>
    <mergeCell ref="R14:S14"/>
    <mergeCell ref="R16:S16"/>
    <mergeCell ref="R18:S18"/>
    <mergeCell ref="R20:S20"/>
    <mergeCell ref="D28:O28"/>
    <mergeCell ref="R28:S28"/>
    <mergeCell ref="D23:O23"/>
    <mergeCell ref="D24:O24"/>
    <mergeCell ref="D27:O27"/>
    <mergeCell ref="D15:O15"/>
    <mergeCell ref="D25:O25"/>
    <mergeCell ref="J1:K2"/>
    <mergeCell ref="M6:O6"/>
    <mergeCell ref="M7:O7"/>
    <mergeCell ref="M8:O8"/>
    <mergeCell ref="L1:L2"/>
    <mergeCell ref="B24:C24"/>
    <mergeCell ref="W7:W8"/>
    <mergeCell ref="B14:C14"/>
    <mergeCell ref="L7:L8"/>
    <mergeCell ref="J7:K8"/>
    <mergeCell ref="B12:C12"/>
    <mergeCell ref="D12:O12"/>
    <mergeCell ref="D13:O13"/>
    <mergeCell ref="D14:O14"/>
    <mergeCell ref="T10:AE10"/>
    <mergeCell ref="T11:AE11"/>
    <mergeCell ref="T7:V8"/>
    <mergeCell ref="D16:O16"/>
    <mergeCell ref="D17:O17"/>
    <mergeCell ref="B22:C22"/>
    <mergeCell ref="D18:O18"/>
    <mergeCell ref="T21:AE21"/>
    <mergeCell ref="T22:AE22"/>
    <mergeCell ref="T23:AE23"/>
    <mergeCell ref="B42:C42"/>
    <mergeCell ref="D41:O41"/>
    <mergeCell ref="D42:O42"/>
    <mergeCell ref="R12:S12"/>
    <mergeCell ref="D10:O10"/>
    <mergeCell ref="D11:O11"/>
    <mergeCell ref="B18:C18"/>
    <mergeCell ref="B16:C16"/>
    <mergeCell ref="B20:C20"/>
    <mergeCell ref="B28:C28"/>
    <mergeCell ref="B32:C32"/>
    <mergeCell ref="B26:C26"/>
    <mergeCell ref="B30:C30"/>
    <mergeCell ref="D31:O31"/>
    <mergeCell ref="D32:O32"/>
    <mergeCell ref="B40:C40"/>
    <mergeCell ref="D35:O35"/>
    <mergeCell ref="D36:O36"/>
    <mergeCell ref="B38:C38"/>
    <mergeCell ref="D38:O38"/>
    <mergeCell ref="D39:O39"/>
    <mergeCell ref="D40:O40"/>
    <mergeCell ref="D33:O33"/>
    <mergeCell ref="D34:O34"/>
  </mergeCells>
  <phoneticPr fontId="2"/>
  <conditionalFormatting sqref="B17:C17 B11:C11 B19:C19 B21 B23 B25 B27 B29 B13:C13 B15:C15 B35 B37 B39">
    <cfRule type="expression" dxfId="1856" priority="14" stopIfTrue="1">
      <formula>$C11="土"</formula>
    </cfRule>
    <cfRule type="expression" dxfId="1855" priority="15" stopIfTrue="1">
      <formula>$C11="日"</formula>
    </cfRule>
  </conditionalFormatting>
  <conditionalFormatting sqref="R13:S13 R15:S15 R17:S17 R19:S19 R21:S21 R23:S23 R25:S25 R27:S27 R29:S29 R31:S31 R33:S33 R35:S35">
    <cfRule type="expression" dxfId="1854" priority="16" stopIfTrue="1">
      <formula>$S13="土"</formula>
    </cfRule>
    <cfRule type="expression" dxfId="1853" priority="17" stopIfTrue="1">
      <formula>$S13="日"</formula>
    </cfRule>
  </conditionalFormatting>
  <conditionalFormatting sqref="B33">
    <cfRule type="expression" dxfId="1852" priority="18" stopIfTrue="1">
      <formula>$C33="土"</formula>
    </cfRule>
    <cfRule type="expression" dxfId="1851" priority="19" stopIfTrue="1">
      <formula>$C33="日"</formula>
    </cfRule>
    <cfRule type="expression" dxfId="1850" priority="20" stopIfTrue="1">
      <formula>$C$31="日"</formula>
    </cfRule>
  </conditionalFormatting>
  <conditionalFormatting sqref="T37 T11 T39 T13 T15 T17 T19 T21 T23 T25 T27 T29 T31 T33 T35 T41 D11 D39 D13 D15 D17 D19 D21 D23 D25 D27 D29 D31 D33 D35 D37">
    <cfRule type="cellIs" dxfId="1849" priority="21" stopIfTrue="1" operator="between">
      <formula>"1"</formula>
      <formula>"3"</formula>
    </cfRule>
  </conditionalFormatting>
  <conditionalFormatting sqref="D3:H3">
    <cfRule type="cellIs" dxfId="1848" priority="22" stopIfTrue="1" operator="between">
      <formula>"1"</formula>
      <formula>"1"</formula>
    </cfRule>
  </conditionalFormatting>
  <conditionalFormatting sqref="C35 C29 C39 C27 C25 C21 C37 C23">
    <cfRule type="cellIs" dxfId="1847" priority="23" stopIfTrue="1" operator="equal">
      <formula>"土"</formula>
    </cfRule>
    <cfRule type="cellIs" dxfId="1846" priority="24" stopIfTrue="1" operator="equal">
      <formula>"日"</formula>
    </cfRule>
  </conditionalFormatting>
  <conditionalFormatting sqref="C3">
    <cfRule type="cellIs" dxfId="1845" priority="25" stopIfTrue="1" operator="between">
      <formula>"1"</formula>
      <formula>"1"</formula>
    </cfRule>
    <cfRule type="cellIs" dxfId="1844" priority="26" stopIfTrue="1" operator="equal">
      <formula>"2"</formula>
    </cfRule>
  </conditionalFormatting>
  <conditionalFormatting sqref="R11:S11">
    <cfRule type="expression" dxfId="1843" priority="27" stopIfTrue="1">
      <formula>$S$11="土"</formula>
    </cfRule>
    <cfRule type="expression" dxfId="1842" priority="28" stopIfTrue="1">
      <formula>$S$11="日"</formula>
    </cfRule>
  </conditionalFormatting>
  <conditionalFormatting sqref="R37:S37 R39:S39 R41:S41">
    <cfRule type="expression" dxfId="1841" priority="29" stopIfTrue="1">
      <formula>$S$37="土"</formula>
    </cfRule>
    <cfRule type="expression" dxfId="1840" priority="30" stopIfTrue="1">
      <formula>$S$37="日"</formula>
    </cfRule>
  </conditionalFormatting>
  <conditionalFormatting sqref="C4">
    <cfRule type="cellIs" dxfId="1839" priority="31" stopIfTrue="1" operator="equal">
      <formula>"9"</formula>
    </cfRule>
  </conditionalFormatting>
  <conditionalFormatting sqref="C33">
    <cfRule type="cellIs" dxfId="1838" priority="32" stopIfTrue="1" operator="equal">
      <formula>"土"</formula>
    </cfRule>
    <cfRule type="cellIs" dxfId="1837" priority="33" stopIfTrue="1" operator="equal">
      <formula>"日"</formula>
    </cfRule>
    <cfRule type="expression" dxfId="1836" priority="34" stopIfTrue="1">
      <formula>$C$31="日"</formula>
    </cfRule>
  </conditionalFormatting>
  <conditionalFormatting sqref="C5:C8">
    <cfRule type="cellIs" dxfId="1835" priority="35" stopIfTrue="1" operator="between">
      <formula>"10"</formula>
      <formula>"15"</formula>
    </cfRule>
  </conditionalFormatting>
  <conditionalFormatting sqref="AD5">
    <cfRule type="expression" dxfId="1834" priority="13" stopIfTrue="1">
      <formula>$H$8+$T$5=21</formula>
    </cfRule>
  </conditionalFormatting>
  <conditionalFormatting sqref="AA6">
    <cfRule type="expression" dxfId="1833" priority="10" stopIfTrue="1">
      <formula>$I$7=VALUE(AA6)</formula>
    </cfRule>
  </conditionalFormatting>
  <conditionalFormatting sqref="Z6">
    <cfRule type="expression" priority="8" stopIfTrue="1">
      <formula>$I$7+1=VALUE(AE5)</formula>
    </cfRule>
    <cfRule type="expression" dxfId="1832" priority="9" stopIfTrue="1">
      <formula>$I$7=VALUE(Z6)</formula>
    </cfRule>
  </conditionalFormatting>
  <conditionalFormatting sqref="AE6">
    <cfRule type="expression" dxfId="1831" priority="5" stopIfTrue="1">
      <formula>$I$7=VALUE(AE6)</formula>
    </cfRule>
  </conditionalFormatting>
  <conditionalFormatting sqref="AE5">
    <cfRule type="expression" dxfId="1830" priority="4" stopIfTrue="1">
      <formula>$I$7=VALUE(AE5)</formula>
    </cfRule>
  </conditionalFormatting>
  <conditionalFormatting sqref="AB6">
    <cfRule type="expression" dxfId="1829" priority="3" stopIfTrue="1">
      <formula>$I$7=VALUE(AB6)</formula>
    </cfRule>
  </conditionalFormatting>
  <conditionalFormatting sqref="AC6">
    <cfRule type="expression" dxfId="1828" priority="2" stopIfTrue="1">
      <formula>$I$7=VALUE(AC6)</formula>
    </cfRule>
  </conditionalFormatting>
  <conditionalFormatting sqref="AD6">
    <cfRule type="expression" dxfId="1827" priority="1" stopIfTrue="1">
      <formula>$I$7=VALUE(AD6)</formula>
    </cfRule>
  </conditionalFormatting>
  <pageMargins left="0.15748031496062992" right="0.12" top="0.27" bottom="0.15748031496062992" header="0.15748031496062992" footer="0.11811023622047245"/>
  <pageSetup paperSize="9" orientation="landscape" horizontalDpi="360" verticalDpi="36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CONCATENATE(年表!C14)</f>
        <v>2</v>
      </c>
      <c r="E1" s="38" t="s">
        <v>1</v>
      </c>
      <c r="F1" s="6"/>
      <c r="G1" s="6"/>
      <c r="H1" s="6"/>
      <c r="J1" s="599" t="str">
        <f>CONCATENATE(年表!$F$3)</f>
        <v>2021</v>
      </c>
      <c r="K1" s="599"/>
      <c r="L1" s="603" t="s">
        <v>0</v>
      </c>
      <c r="M1" s="61"/>
      <c r="N1" s="61"/>
      <c r="O1" s="61"/>
      <c r="P1" s="71"/>
      <c r="Y1" s="6"/>
      <c r="Z1" s="6"/>
      <c r="AA1" s="72" t="str">
        <f>CONCATENATE(年表!C32)</f>
        <v>4</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CONCATENATE(年表!A16)</f>
        <v/>
      </c>
      <c r="C3" s="112" t="str">
        <f>CONCATENATE(年表!B16)</f>
        <v>1</v>
      </c>
      <c r="D3" s="112" t="str">
        <f>CONCATENATE(年表!C16)</f>
        <v>2</v>
      </c>
      <c r="E3" s="112" t="str">
        <f>CONCATENATE(年表!D16)</f>
        <v>3</v>
      </c>
      <c r="F3" s="112" t="str">
        <f>CONCATENATE(年表!E16)</f>
        <v>4</v>
      </c>
      <c r="G3" s="112" t="str">
        <f>CONCATENATE(年表!F16)</f>
        <v>5</v>
      </c>
      <c r="H3" s="126" t="str">
        <f>CONCATENATE(年表!G16)</f>
        <v>6</v>
      </c>
      <c r="L3" s="50"/>
      <c r="O3" s="50"/>
      <c r="P3" s="69"/>
      <c r="Q3" s="50"/>
      <c r="Y3" s="111" t="str">
        <f>CONCATENATE(年表!A34)</f>
        <v/>
      </c>
      <c r="Z3" s="112" t="str">
        <f>CONCATENATE(年表!B34)</f>
        <v/>
      </c>
      <c r="AA3" s="112" t="str">
        <f>CONCATENATE(年表!C34)</f>
        <v/>
      </c>
      <c r="AB3" s="112" t="str">
        <f>CONCATENATE(年表!D34)</f>
        <v/>
      </c>
      <c r="AC3" s="112" t="str">
        <f>CONCATENATE(年表!E34)</f>
        <v>1</v>
      </c>
      <c r="AD3" s="112" t="str">
        <f>CONCATENATE(年表!F34)</f>
        <v>2</v>
      </c>
      <c r="AE3" s="126" t="str">
        <f>CONCATENATE(年表!G34)</f>
        <v>3</v>
      </c>
    </row>
    <row r="4" spans="2:31" s="1" customFormat="1" ht="12" customHeight="1">
      <c r="B4" s="111" t="str">
        <f>CONCATENATE(年表!A17)</f>
        <v>7</v>
      </c>
      <c r="C4" s="112" t="str">
        <f>CONCATENATE(年表!B17)</f>
        <v>8</v>
      </c>
      <c r="D4" s="112" t="str">
        <f>CONCATENATE(年表!C17)</f>
        <v>9</v>
      </c>
      <c r="E4" s="112" t="str">
        <f>CONCATENATE(年表!D17)</f>
        <v>10</v>
      </c>
      <c r="F4" s="112" t="str">
        <f>CONCATENATE(年表!E17)</f>
        <v>11</v>
      </c>
      <c r="G4" s="112" t="str">
        <f>CONCATENATE(年表!F17)</f>
        <v>12</v>
      </c>
      <c r="H4" s="126" t="str">
        <f>CONCATENATE(年表!G17)</f>
        <v>13</v>
      </c>
      <c r="L4" s="56"/>
      <c r="M4" s="74"/>
      <c r="N4" s="74"/>
      <c r="O4" s="56"/>
      <c r="P4" s="56"/>
      <c r="Q4" s="50"/>
      <c r="Y4" s="111" t="str">
        <f>CONCATENATE(年表!A35)</f>
        <v>4</v>
      </c>
      <c r="Z4" s="112" t="str">
        <f>CONCATENATE(年表!B35)</f>
        <v>5</v>
      </c>
      <c r="AA4" s="112" t="str">
        <f>CONCATENATE(年表!C35)</f>
        <v>6</v>
      </c>
      <c r="AB4" s="112" t="str">
        <f>CONCATENATE(年表!D35)</f>
        <v>7</v>
      </c>
      <c r="AC4" s="112" t="str">
        <f>CONCATENATE(年表!E35)</f>
        <v>8</v>
      </c>
      <c r="AD4" s="112" t="str">
        <f>CONCATENATE(年表!F35)</f>
        <v>9</v>
      </c>
      <c r="AE4" s="126" t="str">
        <f>CONCATENATE(年表!G35)</f>
        <v>10</v>
      </c>
    </row>
    <row r="5" spans="2:31" s="1" customFormat="1" ht="12" customHeight="1">
      <c r="B5" s="111" t="str">
        <f>CONCATENATE(年表!A18)</f>
        <v>14</v>
      </c>
      <c r="C5" s="112" t="str">
        <f>CONCATENATE(年表!B18)</f>
        <v>15</v>
      </c>
      <c r="D5" s="112" t="str">
        <f>CONCATENATE(年表!C18)</f>
        <v>16</v>
      </c>
      <c r="E5" s="112" t="str">
        <f>CONCATENATE(年表!D18)</f>
        <v>17</v>
      </c>
      <c r="F5" s="112" t="str">
        <f>CONCATENATE(年表!E18)</f>
        <v>18</v>
      </c>
      <c r="G5" s="112" t="str">
        <f>CONCATENATE(年表!F18)</f>
        <v>19</v>
      </c>
      <c r="H5" s="126" t="str">
        <f>CONCATENATE(年表!G18)</f>
        <v>20</v>
      </c>
      <c r="J5" s="55"/>
      <c r="K5" s="56"/>
      <c r="L5" s="56"/>
      <c r="M5" s="74"/>
      <c r="N5" s="74"/>
      <c r="O5" s="56"/>
      <c r="P5" s="56"/>
      <c r="Q5" s="50"/>
      <c r="Y5" s="111" t="str">
        <f>CONCATENATE(年表!A36)</f>
        <v>11</v>
      </c>
      <c r="Z5" s="112" t="str">
        <f>CONCATENATE(年表!B36)</f>
        <v>12</v>
      </c>
      <c r="AA5" s="112" t="str">
        <f>CONCATENATE(年表!C36)</f>
        <v>13</v>
      </c>
      <c r="AB5" s="112" t="str">
        <f>CONCATENATE(年表!D36)</f>
        <v>14</v>
      </c>
      <c r="AC5" s="112" t="str">
        <f>CONCATENATE(年表!E36)</f>
        <v>15</v>
      </c>
      <c r="AD5" s="112" t="str">
        <f>CONCATENATE(年表!F36)</f>
        <v>16</v>
      </c>
      <c r="AE5" s="126" t="str">
        <f>CONCATENATE(年表!G36)</f>
        <v>17</v>
      </c>
    </row>
    <row r="6" spans="2:31" s="1" customFormat="1" ht="12" customHeight="1">
      <c r="B6" s="111" t="str">
        <f>CONCATENATE(年表!A19)</f>
        <v>21</v>
      </c>
      <c r="C6" s="112" t="str">
        <f>CONCATENATE(年表!B19)</f>
        <v>22</v>
      </c>
      <c r="D6" s="112" t="str">
        <f>CONCATENATE(年表!C19)</f>
        <v>23</v>
      </c>
      <c r="E6" s="112" t="str">
        <f>CONCATENATE(年表!D19)</f>
        <v>24</v>
      </c>
      <c r="F6" s="112" t="str">
        <f>CONCATENATE(年表!E19)</f>
        <v>25</v>
      </c>
      <c r="G6" s="112" t="str">
        <f>CONCATENATE(年表!F19)</f>
        <v>26</v>
      </c>
      <c r="H6" s="126" t="str">
        <f>CONCATENATE(年表!G19)</f>
        <v>27</v>
      </c>
      <c r="J6" s="50"/>
      <c r="K6" s="50"/>
      <c r="L6" s="50"/>
      <c r="M6" s="600" t="s">
        <v>47</v>
      </c>
      <c r="N6" s="600"/>
      <c r="O6" s="600"/>
      <c r="P6" s="50"/>
      <c r="Q6" s="50"/>
      <c r="Y6" s="111" t="str">
        <f>CONCATENATE(年表!A37)</f>
        <v>18</v>
      </c>
      <c r="Z6" s="112" t="str">
        <f>CONCATENATE(年表!B37)</f>
        <v>19</v>
      </c>
      <c r="AA6" s="112" t="str">
        <f>CONCATENATE(年表!C37)</f>
        <v>20</v>
      </c>
      <c r="AB6" s="112" t="str">
        <f>CONCATENATE(年表!D37)</f>
        <v>21</v>
      </c>
      <c r="AC6" s="112" t="str">
        <f>CONCATENATE(年表!E37)</f>
        <v>22</v>
      </c>
      <c r="AD6" s="112" t="str">
        <f>CONCATENATE(年表!F37)</f>
        <v>23</v>
      </c>
      <c r="AE6" s="126" t="str">
        <f>CONCATENATE(年表!G37)</f>
        <v>24</v>
      </c>
    </row>
    <row r="7" spans="2:31" s="1" customFormat="1" ht="12" customHeight="1">
      <c r="B7" s="111" t="str">
        <f>CONCATENATE(年表!A20)</f>
        <v>28</v>
      </c>
      <c r="C7" s="112" t="str">
        <f>CONCATENATE(年表!B20)</f>
        <v/>
      </c>
      <c r="D7" s="112" t="str">
        <f>CONCATENATE(年表!C20)</f>
        <v/>
      </c>
      <c r="E7" s="112" t="str">
        <f>CONCATENATE(年表!D20)</f>
        <v/>
      </c>
      <c r="F7" s="112" t="str">
        <f>CONCATENATE(年表!E20)</f>
        <v/>
      </c>
      <c r="G7" s="112" t="str">
        <f>CONCATENATE(年表!F20)</f>
        <v/>
      </c>
      <c r="H7" s="126" t="str">
        <f>CONCATENATE(年表!G20)</f>
        <v/>
      </c>
      <c r="I7" s="424">
        <f>INT(20.8431+0.242194*(年表!$F$3-1980)-INT((年表!$F$3-1980)/4))</f>
        <v>20</v>
      </c>
      <c r="J7" s="586" t="str">
        <f>CONCATENATE(年表!$C23)</f>
        <v>3</v>
      </c>
      <c r="K7" s="586"/>
      <c r="L7" s="592" t="s">
        <v>1</v>
      </c>
      <c r="M7" s="601" t="str">
        <f>CONCATENATE($J$1,"/",$J$7,"/1")</f>
        <v>2021/3/1</v>
      </c>
      <c r="N7" s="601"/>
      <c r="O7" s="601"/>
      <c r="P7" s="56"/>
      <c r="Q7" s="50"/>
      <c r="T7" s="586" t="str">
        <f>CONCATENATE(年表!$C23)</f>
        <v>3</v>
      </c>
      <c r="U7" s="586"/>
      <c r="V7" s="586"/>
      <c r="W7" s="592" t="s">
        <v>1</v>
      </c>
      <c r="Y7" s="111" t="str">
        <f>CONCATENATE(年表!A38)</f>
        <v>25</v>
      </c>
      <c r="Z7" s="112" t="str">
        <f>CONCATENATE(年表!B38)</f>
        <v>26</v>
      </c>
      <c r="AA7" s="112" t="str">
        <f>CONCATENATE(年表!C38)</f>
        <v>27</v>
      </c>
      <c r="AB7" s="112" t="str">
        <f>CONCATENATE(年表!D38)</f>
        <v>28</v>
      </c>
      <c r="AC7" s="112" t="str">
        <f>CONCATENATE(年表!E38)</f>
        <v>29</v>
      </c>
      <c r="AD7" s="112" t="str">
        <f>CONCATENATE(年表!F38)</f>
        <v>30</v>
      </c>
      <c r="AE7" s="126" t="str">
        <f>CONCATENATE(年表!G38)</f>
        <v/>
      </c>
    </row>
    <row r="8" spans="2:31" s="1" customFormat="1" ht="12" customHeight="1">
      <c r="B8" s="111" t="str">
        <f t="shared" ref="B8:H8" si="0">IF(B7&lt;&gt;"",IF(B7+7&gt;31,"",B7+7),"")</f>
        <v/>
      </c>
      <c r="C8" s="112" t="str">
        <f t="shared" si="0"/>
        <v/>
      </c>
      <c r="D8" s="112" t="str">
        <f t="shared" si="0"/>
        <v/>
      </c>
      <c r="E8" s="112" t="str">
        <f t="shared" si="0"/>
        <v/>
      </c>
      <c r="F8" s="112" t="str">
        <f t="shared" si="0"/>
        <v/>
      </c>
      <c r="G8" s="112" t="str">
        <f t="shared" si="0"/>
        <v/>
      </c>
      <c r="H8" s="126" t="str">
        <f t="shared" si="0"/>
        <v/>
      </c>
      <c r="I8" s="427"/>
      <c r="J8" s="586"/>
      <c r="K8" s="586"/>
      <c r="L8" s="592"/>
      <c r="M8" s="602" t="str">
        <f>MID("日月火水木金土",WEEKDAY($M$7,1),1)</f>
        <v>月</v>
      </c>
      <c r="N8" s="602"/>
      <c r="O8" s="602"/>
      <c r="P8" s="56"/>
      <c r="Q8" s="50"/>
      <c r="T8" s="586"/>
      <c r="U8" s="586"/>
      <c r="V8" s="586"/>
      <c r="W8" s="592"/>
      <c r="Y8" s="111" t="str">
        <f>CONCATENATE(年表!A39)</f>
        <v/>
      </c>
      <c r="Z8" s="112" t="str">
        <f>CONCATENATE(年表!B39)</f>
        <v/>
      </c>
      <c r="AA8" s="112" t="str">
        <f>CONCATENATE(年表!C39)</f>
        <v/>
      </c>
      <c r="AB8" s="112" t="str">
        <f>CONCATENATE(年表!D39)</f>
        <v/>
      </c>
      <c r="AC8" s="112" t="str">
        <f>CONCATENATE(年表!E39)</f>
        <v/>
      </c>
      <c r="AD8" s="112" t="str">
        <f>CONCATENATE(年表!F39)</f>
        <v/>
      </c>
      <c r="AE8" s="126" t="str">
        <f>CONCATENATE(年表!G39)</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月</v>
      </c>
      <c r="D11" s="587"/>
      <c r="E11" s="588"/>
      <c r="F11" s="588"/>
      <c r="G11" s="588"/>
      <c r="H11" s="588"/>
      <c r="I11" s="588"/>
      <c r="J11" s="588"/>
      <c r="K11" s="588"/>
      <c r="L11" s="588"/>
      <c r="M11" s="588"/>
      <c r="N11" s="588"/>
      <c r="O11" s="589"/>
      <c r="P11" s="62"/>
      <c r="Q11" s="58"/>
      <c r="R11" s="122">
        <f>B39+1</f>
        <v>16</v>
      </c>
      <c r="S11" s="57" t="str">
        <f>IF(C39="","",IF(SEARCH(C39,$M$6)&gt;0,MID($M$6,SEARCH(C39,$M$6)+1,1),""))</f>
        <v>火</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火</v>
      </c>
      <c r="D13" s="587"/>
      <c r="E13" s="588"/>
      <c r="F13" s="588"/>
      <c r="G13" s="588"/>
      <c r="H13" s="588"/>
      <c r="I13" s="588"/>
      <c r="J13" s="588"/>
      <c r="K13" s="588"/>
      <c r="L13" s="588"/>
      <c r="M13" s="588"/>
      <c r="N13" s="588"/>
      <c r="O13" s="589"/>
      <c r="P13" s="62"/>
      <c r="Q13" s="54"/>
      <c r="R13" s="122">
        <f>R11+1</f>
        <v>17</v>
      </c>
      <c r="S13" s="57" t="str">
        <f>IF(S11="","",IF(SEARCH(S11,$M$6)&gt;0,MID($M$6,SEARCH(S11,$M$6)+1,1),""))</f>
        <v>水</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水</v>
      </c>
      <c r="D15" s="587"/>
      <c r="E15" s="588"/>
      <c r="F15" s="588"/>
      <c r="G15" s="588"/>
      <c r="H15" s="588"/>
      <c r="I15" s="588"/>
      <c r="J15" s="588"/>
      <c r="K15" s="588"/>
      <c r="L15" s="588"/>
      <c r="M15" s="588"/>
      <c r="N15" s="588"/>
      <c r="O15" s="589"/>
      <c r="P15" s="62"/>
      <c r="Q15" s="58"/>
      <c r="R15" s="122">
        <f>R13+1</f>
        <v>18</v>
      </c>
      <c r="S15" s="57" t="str">
        <f>IF(S13="","",IF(SEARCH(S13,$M$6)&gt;0,MID($M$6,SEARCH(S13,$M$6)+1,1),""))</f>
        <v>木</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木</v>
      </c>
      <c r="D17" s="587"/>
      <c r="E17" s="588"/>
      <c r="F17" s="588"/>
      <c r="G17" s="588"/>
      <c r="H17" s="588"/>
      <c r="I17" s="588"/>
      <c r="J17" s="588"/>
      <c r="K17" s="588"/>
      <c r="L17" s="588"/>
      <c r="M17" s="588"/>
      <c r="N17" s="588"/>
      <c r="O17" s="589"/>
      <c r="P17" s="62"/>
      <c r="Q17" s="54"/>
      <c r="R17" s="122">
        <f>R15+1</f>
        <v>19</v>
      </c>
      <c r="S17" s="57" t="str">
        <f>IF(S15="","",IF(SEARCH(S15,$M$6)&gt;0,MID($M$6,SEARCH(S15,$M$6)+1,1),""))</f>
        <v>金</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金</v>
      </c>
      <c r="D19" s="587"/>
      <c r="E19" s="588"/>
      <c r="F19" s="588"/>
      <c r="G19" s="588"/>
      <c r="H19" s="588"/>
      <c r="I19" s="588"/>
      <c r="J19" s="588"/>
      <c r="K19" s="588"/>
      <c r="L19" s="588"/>
      <c r="M19" s="588"/>
      <c r="N19" s="588"/>
      <c r="O19" s="589"/>
      <c r="P19" s="62"/>
      <c r="Q19" s="58"/>
      <c r="R19" s="122">
        <f>R17+1</f>
        <v>20</v>
      </c>
      <c r="S19" s="57" t="str">
        <f>IF(S17="","",IF(SEARCH(S17,$M$6)&gt;0,MID($M$6,SEARCH(S17,$M$6)+1,1),""))</f>
        <v>土</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609" t="str">
        <f>IF($I$7=R19,"春分の日","")</f>
        <v>春分の日</v>
      </c>
      <c r="S20" s="610"/>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土</v>
      </c>
      <c r="D21" s="587"/>
      <c r="E21" s="588"/>
      <c r="F21" s="588"/>
      <c r="G21" s="588"/>
      <c r="H21" s="588"/>
      <c r="I21" s="588"/>
      <c r="J21" s="588"/>
      <c r="K21" s="588"/>
      <c r="L21" s="588"/>
      <c r="M21" s="588"/>
      <c r="N21" s="588"/>
      <c r="O21" s="589"/>
      <c r="P21" s="62"/>
      <c r="Q21" s="54"/>
      <c r="R21" s="122">
        <f>R19+1</f>
        <v>21</v>
      </c>
      <c r="S21" s="57" t="str">
        <f>IF(S19="","",IF(SEARCH(S19,$M$6)&gt;0,MID($M$6,SEARCH(S19,$M$6)+1,1),""))</f>
        <v>日</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t="str">
        <f>IF($I$7=R21,"春分の日","")</f>
        <v/>
      </c>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日</v>
      </c>
      <c r="D23" s="587"/>
      <c r="E23" s="588"/>
      <c r="F23" s="588"/>
      <c r="G23" s="588"/>
      <c r="H23" s="588"/>
      <c r="I23" s="588"/>
      <c r="J23" s="588"/>
      <c r="K23" s="588"/>
      <c r="L23" s="588"/>
      <c r="M23" s="588"/>
      <c r="N23" s="588"/>
      <c r="O23" s="589"/>
      <c r="P23" s="62"/>
      <c r="Q23" s="58"/>
      <c r="R23" s="122">
        <f>R21+1</f>
        <v>22</v>
      </c>
      <c r="S23" s="57" t="str">
        <f>IF(S21="","",IF(SEARCH(S21,$M$6)&gt;0,MID($M$6,SEARCH(S21,$M$6)+1,1),""))</f>
        <v>月</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月</v>
      </c>
      <c r="D25" s="587"/>
      <c r="E25" s="588"/>
      <c r="F25" s="588"/>
      <c r="G25" s="588"/>
      <c r="H25" s="588"/>
      <c r="I25" s="588"/>
      <c r="J25" s="588"/>
      <c r="K25" s="588"/>
      <c r="L25" s="588"/>
      <c r="M25" s="588"/>
      <c r="N25" s="588"/>
      <c r="O25" s="589"/>
      <c r="P25" s="62"/>
      <c r="Q25" s="54"/>
      <c r="R25" s="122">
        <f>R23+1</f>
        <v>23</v>
      </c>
      <c r="S25" s="57" t="str">
        <f>IF(S23="","",IF(SEARCH(S23,$M$6)&gt;0,MID($M$6,SEARCH(S23,$M$6)+1,1),""))</f>
        <v>火</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73"/>
      <c r="S26" s="57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火</v>
      </c>
      <c r="D27" s="587"/>
      <c r="E27" s="588"/>
      <c r="F27" s="588"/>
      <c r="G27" s="588"/>
      <c r="H27" s="588"/>
      <c r="I27" s="588"/>
      <c r="J27" s="588"/>
      <c r="K27" s="588"/>
      <c r="L27" s="588"/>
      <c r="M27" s="588"/>
      <c r="N27" s="588"/>
      <c r="O27" s="589"/>
      <c r="P27" s="62"/>
      <c r="Q27" s="58"/>
      <c r="R27" s="122">
        <f>R25+1</f>
        <v>24</v>
      </c>
      <c r="S27" s="57" t="str">
        <f>IF(S25="","",IF(SEARCH(S25,$M$6)&gt;0,MID($M$6,SEARCH(S25,$M$6)+1,1),""))</f>
        <v>水</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水</v>
      </c>
      <c r="D29" s="587"/>
      <c r="E29" s="588"/>
      <c r="F29" s="588"/>
      <c r="G29" s="588"/>
      <c r="H29" s="588"/>
      <c r="I29" s="588"/>
      <c r="J29" s="588"/>
      <c r="K29" s="588"/>
      <c r="L29" s="588"/>
      <c r="M29" s="588"/>
      <c r="N29" s="588"/>
      <c r="O29" s="589"/>
      <c r="P29" s="62"/>
      <c r="Q29" s="54"/>
      <c r="R29" s="122">
        <f>R27+1</f>
        <v>25</v>
      </c>
      <c r="S29" s="57" t="str">
        <f>IF(S27="","",IF(SEARCH(S27,$M$6)&gt;0,MID($M$6,SEARCH(S27,$M$6)+1,1),""))</f>
        <v>木</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木</v>
      </c>
      <c r="D31" s="587"/>
      <c r="E31" s="588"/>
      <c r="F31" s="588"/>
      <c r="G31" s="588"/>
      <c r="H31" s="588"/>
      <c r="I31" s="588"/>
      <c r="J31" s="588"/>
      <c r="K31" s="588"/>
      <c r="L31" s="588"/>
      <c r="M31" s="588"/>
      <c r="N31" s="588"/>
      <c r="O31" s="589"/>
      <c r="P31" s="62"/>
      <c r="Q31" s="58"/>
      <c r="R31" s="122">
        <f>R29+1</f>
        <v>26</v>
      </c>
      <c r="S31" s="57" t="str">
        <f>IF(S29="","",IF(SEARCH(S29,$M$6)&gt;0,MID($M$6,SEARCH(S29,$M$6)+1,1),""))</f>
        <v>金</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金</v>
      </c>
      <c r="D33" s="587"/>
      <c r="E33" s="588"/>
      <c r="F33" s="588"/>
      <c r="G33" s="588"/>
      <c r="H33" s="588"/>
      <c r="I33" s="588"/>
      <c r="J33" s="588"/>
      <c r="K33" s="588"/>
      <c r="L33" s="588"/>
      <c r="M33" s="588"/>
      <c r="N33" s="588"/>
      <c r="O33" s="589"/>
      <c r="P33" s="62"/>
      <c r="Q33" s="54"/>
      <c r="R33" s="122">
        <f>R31+1</f>
        <v>27</v>
      </c>
      <c r="S33" s="57" t="str">
        <f>IF(S31="","",IF(SEARCH(S31,$M$6)&gt;0,MID($M$6,SEARCH(S31,$M$6)+1,1),""))</f>
        <v>土</v>
      </c>
      <c r="T33" s="587"/>
      <c r="U33" s="588"/>
      <c r="V33" s="588"/>
      <c r="W33" s="588"/>
      <c r="X33" s="588"/>
      <c r="Y33" s="588"/>
      <c r="Z33" s="588"/>
      <c r="AA33" s="588"/>
      <c r="AB33" s="588"/>
      <c r="AC33" s="588"/>
      <c r="AD33" s="588"/>
      <c r="AE33" s="589"/>
    </row>
    <row r="34" spans="2:31" s="49" customFormat="1" ht="15" customHeight="1">
      <c r="B34" s="611"/>
      <c r="C34" s="612"/>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土</v>
      </c>
      <c r="D35" s="587"/>
      <c r="E35" s="588"/>
      <c r="F35" s="588"/>
      <c r="G35" s="588"/>
      <c r="H35" s="588"/>
      <c r="I35" s="588"/>
      <c r="J35" s="588"/>
      <c r="K35" s="588"/>
      <c r="L35" s="588"/>
      <c r="M35" s="588"/>
      <c r="N35" s="588"/>
      <c r="O35" s="589"/>
      <c r="P35" s="62"/>
      <c r="Q35" s="66"/>
      <c r="R35" s="122">
        <f>R33+1</f>
        <v>28</v>
      </c>
      <c r="S35" s="57" t="str">
        <f>IF(S33="","",IF(SEARCH(S33,$M$6)&gt;0,MID($M$6,SEARCH(S33,$M$6)+1,1),""))</f>
        <v>日</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日</v>
      </c>
      <c r="D37" s="587"/>
      <c r="E37" s="588"/>
      <c r="F37" s="588"/>
      <c r="G37" s="588"/>
      <c r="H37" s="588"/>
      <c r="I37" s="588"/>
      <c r="J37" s="588"/>
      <c r="K37" s="588"/>
      <c r="L37" s="588"/>
      <c r="M37" s="588"/>
      <c r="N37" s="588"/>
      <c r="O37" s="589"/>
      <c r="P37" s="62"/>
      <c r="Q37" s="66"/>
      <c r="R37" s="122">
        <f>R35+1</f>
        <v>29</v>
      </c>
      <c r="S37" s="57" t="str">
        <f>IF(S35="","",IF(SEARCH(S35,$M$6)&gt;0,MID($M$6,SEARCH(S35,$M$6)+1,1),""))</f>
        <v>月</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月</v>
      </c>
      <c r="D39" s="587"/>
      <c r="E39" s="588"/>
      <c r="F39" s="588"/>
      <c r="G39" s="588"/>
      <c r="H39" s="588"/>
      <c r="I39" s="588"/>
      <c r="J39" s="588"/>
      <c r="K39" s="588"/>
      <c r="L39" s="588"/>
      <c r="M39" s="588"/>
      <c r="N39" s="588"/>
      <c r="O39" s="589"/>
      <c r="P39" s="62"/>
      <c r="Q39" s="66"/>
      <c r="R39" s="122">
        <f>R37+1</f>
        <v>30</v>
      </c>
      <c r="S39" s="57" t="str">
        <f>IF(S37="","",IF(SEARCH(S37,$M$6)&gt;0,MID($M$6,SEARCH(S37,$M$6)+1,1),""))</f>
        <v>火</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水</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c r="R44" s="6"/>
    </row>
    <row r="45" spans="2:31" s="49" customFormat="1" ht="14.25"/>
    <row r="46" spans="2:31" s="49" customFormat="1" ht="14.25"/>
    <row r="47" spans="2:31" s="49" customFormat="1" ht="14.25"/>
  </sheetData>
  <mergeCells count="107">
    <mergeCell ref="D11:O11"/>
    <mergeCell ref="B14:C14"/>
    <mergeCell ref="L7:L8"/>
    <mergeCell ref="J7:K8"/>
    <mergeCell ref="B12:C12"/>
    <mergeCell ref="D12:O12"/>
    <mergeCell ref="D13:O13"/>
    <mergeCell ref="D14:O14"/>
    <mergeCell ref="J1:K2"/>
    <mergeCell ref="M6:O6"/>
    <mergeCell ref="M7:O7"/>
    <mergeCell ref="M8:O8"/>
    <mergeCell ref="L1:L2"/>
    <mergeCell ref="D10:O10"/>
    <mergeCell ref="B16:C16"/>
    <mergeCell ref="B20:C20"/>
    <mergeCell ref="B24:C24"/>
    <mergeCell ref="R12:S12"/>
    <mergeCell ref="R26:S26"/>
    <mergeCell ref="R24:S24"/>
    <mergeCell ref="R32:S32"/>
    <mergeCell ref="D29:O29"/>
    <mergeCell ref="D16:O16"/>
    <mergeCell ref="D17:O17"/>
    <mergeCell ref="B22:C22"/>
    <mergeCell ref="B26:C26"/>
    <mergeCell ref="B30:C30"/>
    <mergeCell ref="D31:O31"/>
    <mergeCell ref="D27:O27"/>
    <mergeCell ref="B18:C18"/>
    <mergeCell ref="B28:C28"/>
    <mergeCell ref="D22:O22"/>
    <mergeCell ref="R14:S14"/>
    <mergeCell ref="R16:S16"/>
    <mergeCell ref="R18:S18"/>
    <mergeCell ref="R20:S20"/>
    <mergeCell ref="R22:S22"/>
    <mergeCell ref="B40:C40"/>
    <mergeCell ref="D35:O35"/>
    <mergeCell ref="D36:O36"/>
    <mergeCell ref="B38:C38"/>
    <mergeCell ref="D38:O38"/>
    <mergeCell ref="D33:O33"/>
    <mergeCell ref="D34:O34"/>
    <mergeCell ref="D30:O30"/>
    <mergeCell ref="T29:AE29"/>
    <mergeCell ref="T30:AE30"/>
    <mergeCell ref="R30:S30"/>
    <mergeCell ref="B36:C36"/>
    <mergeCell ref="T33:AE33"/>
    <mergeCell ref="T34:AE34"/>
    <mergeCell ref="R34:S34"/>
    <mergeCell ref="B32:C32"/>
    <mergeCell ref="D32:O32"/>
    <mergeCell ref="D39:O39"/>
    <mergeCell ref="D40:O40"/>
    <mergeCell ref="B34:C34"/>
    <mergeCell ref="R36:S36"/>
    <mergeCell ref="R38:S38"/>
    <mergeCell ref="W7:W8"/>
    <mergeCell ref="T12:AE12"/>
    <mergeCell ref="T15:AE15"/>
    <mergeCell ref="T16:AE16"/>
    <mergeCell ref="T10:AE10"/>
    <mergeCell ref="T38:AE38"/>
    <mergeCell ref="T7:V8"/>
    <mergeCell ref="T11:AE11"/>
    <mergeCell ref="D26:O26"/>
    <mergeCell ref="D37:O37"/>
    <mergeCell ref="T26:AE26"/>
    <mergeCell ref="T35:AE35"/>
    <mergeCell ref="T36:AE36"/>
    <mergeCell ref="T37:AE37"/>
    <mergeCell ref="T27:AE27"/>
    <mergeCell ref="T25:AE25"/>
    <mergeCell ref="D28:O28"/>
    <mergeCell ref="R28:S28"/>
    <mergeCell ref="D23:O23"/>
    <mergeCell ref="D24:O24"/>
    <mergeCell ref="T13:AE13"/>
    <mergeCell ref="T14:AE14"/>
    <mergeCell ref="D15:O15"/>
    <mergeCell ref="D18:O18"/>
    <mergeCell ref="B42:C42"/>
    <mergeCell ref="D41:O41"/>
    <mergeCell ref="D42:O42"/>
    <mergeCell ref="T17:AE17"/>
    <mergeCell ref="T18:AE18"/>
    <mergeCell ref="T19:AE19"/>
    <mergeCell ref="T20:AE20"/>
    <mergeCell ref="T42:AE42"/>
    <mergeCell ref="R42:S42"/>
    <mergeCell ref="T31:AE31"/>
    <mergeCell ref="T32:AE32"/>
    <mergeCell ref="T39:AE39"/>
    <mergeCell ref="T40:AE40"/>
    <mergeCell ref="T41:AE41"/>
    <mergeCell ref="R40:S40"/>
    <mergeCell ref="D21:O21"/>
    <mergeCell ref="T28:AE28"/>
    <mergeCell ref="D19:O19"/>
    <mergeCell ref="D20:O20"/>
    <mergeCell ref="D25:O25"/>
    <mergeCell ref="T21:AE21"/>
    <mergeCell ref="T22:AE22"/>
    <mergeCell ref="T23:AE23"/>
    <mergeCell ref="T24:AE24"/>
  </mergeCells>
  <phoneticPr fontId="2"/>
  <conditionalFormatting sqref="B17:C17 B11:C11 B19:C19 B21 B23 B25 B27 B29 B31 B33 B35 B37 B39 B15:C15 B13:C13">
    <cfRule type="expression" dxfId="1826" priority="2" stopIfTrue="1">
      <formula>$C11="土"</formula>
    </cfRule>
    <cfRule type="expression" dxfId="1825" priority="3" stopIfTrue="1">
      <formula>$C11="日"</formula>
    </cfRule>
  </conditionalFormatting>
  <conditionalFormatting sqref="R13:S13 R15:S15 R17:S17 R41:S41 S27 S25 S31 S33 S35 R39:S39 S37">
    <cfRule type="expression" dxfId="1824" priority="4" stopIfTrue="1">
      <formula>$S13="土"</formula>
    </cfRule>
    <cfRule type="expression" dxfId="1823" priority="5" stopIfTrue="1">
      <formula>$S13="日"</formula>
    </cfRule>
  </conditionalFormatting>
  <conditionalFormatting sqref="R19:S19">
    <cfRule type="expression" dxfId="1822" priority="6" stopIfTrue="1">
      <formula>$S19="土"</formula>
    </cfRule>
    <cfRule type="expression" dxfId="1821" priority="7" stopIfTrue="1">
      <formula>$S19="日"</formula>
    </cfRule>
    <cfRule type="expression" dxfId="1820" priority="8" stopIfTrue="1">
      <formula>$I$7=VALUE($R$19)</formula>
    </cfRule>
  </conditionalFormatting>
  <conditionalFormatting sqref="R21:S21">
    <cfRule type="expression" dxfId="1819" priority="9" stopIfTrue="1">
      <formula>$S21="土"</formula>
    </cfRule>
    <cfRule type="expression" dxfId="1818" priority="10" stopIfTrue="1">
      <formula>$S21="日"</formula>
    </cfRule>
    <cfRule type="expression" dxfId="1817" priority="11" stopIfTrue="1">
      <formula>$I$7=$R$21</formula>
    </cfRule>
  </conditionalFormatting>
  <conditionalFormatting sqref="AA7:AE7">
    <cfRule type="cellIs" dxfId="1816" priority="15" stopIfTrue="1" operator="between">
      <formula>"29"</formula>
      <formula>"29"</formula>
    </cfRule>
  </conditionalFormatting>
  <conditionalFormatting sqref="Z7">
    <cfRule type="cellIs" dxfId="1815" priority="16" stopIfTrue="1" operator="between">
      <formula>"29"</formula>
      <formula>"30"</formula>
    </cfRule>
  </conditionalFormatting>
  <conditionalFormatting sqref="T37 T11 T39 T13 T15 T17 T19 T21 T23 T25 T27 T29 T31 T33 T35 T41 D11 D39 D13 D15 D17 D19 D21 D23 D25 D27 D29 D31 D33 D35 D37">
    <cfRule type="cellIs" dxfId="1814" priority="17" stopIfTrue="1" operator="between">
      <formula>"1"</formula>
      <formula>"3"</formula>
    </cfRule>
  </conditionalFormatting>
  <conditionalFormatting sqref="Q11">
    <cfRule type="cellIs" dxfId="1813" priority="18" stopIfTrue="1" operator="between">
      <formula>"1"</formula>
      <formula>"1"</formula>
    </cfRule>
  </conditionalFormatting>
  <conditionalFormatting sqref="C33 C21 C37 C23 C25 C39 C35 C29 C31 C27">
    <cfRule type="cellIs" dxfId="1812" priority="19" stopIfTrue="1" operator="equal">
      <formula>"土"</formula>
    </cfRule>
    <cfRule type="cellIs" dxfId="1811" priority="20" stopIfTrue="1" operator="equal">
      <formula>"日"</formula>
    </cfRule>
  </conditionalFormatting>
  <conditionalFormatting sqref="D5 F4:H4">
    <cfRule type="cellIs" dxfId="1810" priority="21" stopIfTrue="1" operator="equal">
      <formula>"11"</formula>
    </cfRule>
  </conditionalFormatting>
  <conditionalFormatting sqref="C5">
    <cfRule type="cellIs" dxfId="1809" priority="22" stopIfTrue="1" operator="between">
      <formula>"11"</formula>
      <formula>"12"</formula>
    </cfRule>
  </conditionalFormatting>
  <conditionalFormatting sqref="R11:S11">
    <cfRule type="expression" dxfId="1808" priority="23" stopIfTrue="1">
      <formula>$S$11="土"</formula>
    </cfRule>
    <cfRule type="expression" dxfId="1807" priority="24" stopIfTrue="1">
      <formula>$S$11="日"</formula>
    </cfRule>
  </conditionalFormatting>
  <conditionalFormatting sqref="R20:S20">
    <cfRule type="expression" dxfId="1806" priority="25" stopIfTrue="1">
      <formula>$I$8+$R$19=21</formula>
    </cfRule>
  </conditionalFormatting>
  <conditionalFormatting sqref="R22:S22">
    <cfRule type="expression" dxfId="1805" priority="26" stopIfTrue="1">
      <formula>$I$8+$R$21=21</formula>
    </cfRule>
  </conditionalFormatting>
  <conditionalFormatting sqref="R25 R27 R29 R31 R33 R35 R37">
    <cfRule type="expression" dxfId="1804" priority="27" stopIfTrue="1">
      <formula>$S25="土"</formula>
    </cfRule>
    <cfRule type="expression" dxfId="1803" priority="28" stopIfTrue="1">
      <formula>$S25="日"</formula>
    </cfRule>
  </conditionalFormatting>
  <conditionalFormatting sqref="S29">
    <cfRule type="expression" dxfId="1802" priority="12" stopIfTrue="1">
      <formula>$S35="土"</formula>
    </cfRule>
    <cfRule type="expression" dxfId="1801" priority="13" stopIfTrue="1">
      <formula>$S35="日"</formula>
    </cfRule>
  </conditionalFormatting>
  <conditionalFormatting sqref="C6:H6">
    <cfRule type="cellIs" dxfId="1800" priority="1" operator="equal">
      <formula>"23"</formula>
    </cfRule>
  </conditionalFormatting>
  <dataValidations count="1">
    <dataValidation imeMode="hiragana" allowBlank="1" showInputMessage="1" showErrorMessage="1" sqref="Q28:Q30 Q12:Q14 Q24:Q26 Q20:Q22 Q16:Q18 Q32:Q34"/>
  </dataValidations>
  <pageMargins left="0.15748031496062992" right="0.19685039370078741" top="0.27" bottom="0.15748031496062992" header="0.15748031496062992" footer="0.11811023622047245"/>
  <pageSetup paperSize="9" orientation="landscape" horizontalDpi="360" verticalDpi="36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6"/>
      <c r="C1" s="6"/>
      <c r="D1" s="72" t="str">
        <f>CONCATENATE(年表!$C23)</f>
        <v>3</v>
      </c>
      <c r="E1" s="38" t="s">
        <v>1</v>
      </c>
      <c r="F1" s="6"/>
      <c r="G1" s="6"/>
      <c r="H1" s="6"/>
      <c r="J1" s="599" t="str">
        <f>CONCATENATE(年表!$F$3)</f>
        <v>2021</v>
      </c>
      <c r="K1" s="599"/>
      <c r="L1" s="603" t="s">
        <v>0</v>
      </c>
      <c r="M1" s="61"/>
      <c r="N1" s="61"/>
      <c r="O1" s="61"/>
      <c r="P1" s="71"/>
      <c r="Y1" s="6"/>
      <c r="Z1" s="6"/>
      <c r="AA1" s="72" t="str">
        <f>CONCATENATE(年表!$C41)</f>
        <v>5</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CONCATENATE(年表!$A25)</f>
        <v/>
      </c>
      <c r="C3" s="112" t="str">
        <f>CONCATENATE(年表!$B25)</f>
        <v>1</v>
      </c>
      <c r="D3" s="112" t="str">
        <f>CONCATENATE(年表!$C25)</f>
        <v>2</v>
      </c>
      <c r="E3" s="112" t="str">
        <f>CONCATENATE(年表!$D25)</f>
        <v>3</v>
      </c>
      <c r="F3" s="112" t="str">
        <f>CONCATENATE(年表!$E25)</f>
        <v>4</v>
      </c>
      <c r="G3" s="112" t="str">
        <f>CONCATENATE(年表!$F25)</f>
        <v>5</v>
      </c>
      <c r="H3" s="126" t="str">
        <f>CONCATENATE(年表!$G25)</f>
        <v>6</v>
      </c>
      <c r="L3" s="50"/>
      <c r="O3" s="50"/>
      <c r="P3" s="69"/>
      <c r="Q3" s="50"/>
      <c r="Y3" s="111" t="str">
        <f>CONCATENATE(年表!$A43)</f>
        <v/>
      </c>
      <c r="Z3" s="112" t="str">
        <f>CONCATENATE(年表!$B43)</f>
        <v/>
      </c>
      <c r="AA3" s="112" t="str">
        <f>CONCATENATE(年表!$C43)</f>
        <v/>
      </c>
      <c r="AB3" s="112" t="str">
        <f>CONCATENATE(年表!$D43)</f>
        <v/>
      </c>
      <c r="AC3" s="112" t="str">
        <f>CONCATENATE(年表!$E43)</f>
        <v/>
      </c>
      <c r="AD3" s="112" t="str">
        <f>CONCATENATE(年表!$F43)</f>
        <v/>
      </c>
      <c r="AE3" s="126" t="str">
        <f>CONCATENATE(年表!$G43)</f>
        <v>1</v>
      </c>
    </row>
    <row r="4" spans="2:31" s="1" customFormat="1" ht="12" customHeight="1">
      <c r="B4" s="111" t="str">
        <f>CONCATENATE(年表!$A26)</f>
        <v>7</v>
      </c>
      <c r="C4" s="112" t="str">
        <f>CONCATENATE(年表!$B26)</f>
        <v>8</v>
      </c>
      <c r="D4" s="112" t="str">
        <f>CONCATENATE(年表!$C26)</f>
        <v>9</v>
      </c>
      <c r="E4" s="112" t="str">
        <f>CONCATENATE(年表!$D26)</f>
        <v>10</v>
      </c>
      <c r="F4" s="112" t="str">
        <f>CONCATENATE(年表!$E26)</f>
        <v>11</v>
      </c>
      <c r="G4" s="112" t="str">
        <f>CONCATENATE(年表!$F26)</f>
        <v>12</v>
      </c>
      <c r="H4" s="126" t="str">
        <f>CONCATENATE(年表!$G26)</f>
        <v>13</v>
      </c>
      <c r="L4" s="56"/>
      <c r="M4" s="74"/>
      <c r="N4" s="74"/>
      <c r="O4" s="56"/>
      <c r="P4" s="56"/>
      <c r="Q4" s="50"/>
      <c r="Y4" s="111" t="str">
        <f>CONCATENATE(年表!$A44)</f>
        <v>2</v>
      </c>
      <c r="Z4" s="112" t="str">
        <f>CONCATENATE(年表!$B44)</f>
        <v>3</v>
      </c>
      <c r="AA4" s="112" t="str">
        <f>CONCATENATE(年表!$C44)</f>
        <v>4</v>
      </c>
      <c r="AB4" s="112" t="str">
        <f>CONCATENATE(年表!$D44)</f>
        <v>5</v>
      </c>
      <c r="AC4" s="112" t="str">
        <f>CONCATENATE(年表!$E44)</f>
        <v>6</v>
      </c>
      <c r="AD4" s="112" t="str">
        <f>CONCATENATE(年表!$F44)</f>
        <v>7</v>
      </c>
      <c r="AE4" s="126" t="str">
        <f>CONCATENATE(年表!$G44)</f>
        <v>8</v>
      </c>
    </row>
    <row r="5" spans="2:31" s="1" customFormat="1" ht="12" customHeight="1">
      <c r="B5" s="111" t="str">
        <f>CONCATENATE(年表!$A27)</f>
        <v>14</v>
      </c>
      <c r="C5" s="112" t="str">
        <f>CONCATENATE(年表!$B27)</f>
        <v>15</v>
      </c>
      <c r="D5" s="112" t="str">
        <f>CONCATENATE(年表!$C27)</f>
        <v>16</v>
      </c>
      <c r="E5" s="112" t="str">
        <f>CONCATENATE(年表!$D27)</f>
        <v>17</v>
      </c>
      <c r="F5" s="112" t="str">
        <f>CONCATENATE(年表!$E27)</f>
        <v>18</v>
      </c>
      <c r="G5" s="112" t="str">
        <f>CONCATENATE(年表!$F27)</f>
        <v>19</v>
      </c>
      <c r="H5" s="126" t="str">
        <f>CONCATENATE(年表!$G27)</f>
        <v>20</v>
      </c>
      <c r="J5" s="55"/>
      <c r="K5" s="56"/>
      <c r="L5" s="56"/>
      <c r="M5" s="74"/>
      <c r="N5" s="74"/>
      <c r="O5" s="56"/>
      <c r="P5" s="56"/>
      <c r="Q5" s="50"/>
      <c r="Y5" s="111" t="str">
        <f>CONCATENATE(年表!$A45)</f>
        <v>9</v>
      </c>
      <c r="Z5" s="112" t="str">
        <f>CONCATENATE(年表!$B45)</f>
        <v>10</v>
      </c>
      <c r="AA5" s="112" t="str">
        <f>CONCATENATE(年表!$C45)</f>
        <v>11</v>
      </c>
      <c r="AB5" s="112" t="str">
        <f>CONCATENATE(年表!$D45)</f>
        <v>12</v>
      </c>
      <c r="AC5" s="112" t="str">
        <f>CONCATENATE(年表!$E45)</f>
        <v>13</v>
      </c>
      <c r="AD5" s="112" t="str">
        <f>CONCATENATE(年表!$F45)</f>
        <v>14</v>
      </c>
      <c r="AE5" s="126" t="str">
        <f>CONCATENATE(年表!$G45)</f>
        <v>15</v>
      </c>
    </row>
    <row r="6" spans="2:31" s="1" customFormat="1" ht="12" customHeight="1">
      <c r="B6" s="111" t="str">
        <f>CONCATENATE(年表!$A28)</f>
        <v>21</v>
      </c>
      <c r="C6" s="112" t="str">
        <f>CONCATENATE(年表!$B28)</f>
        <v>22</v>
      </c>
      <c r="D6" s="112" t="str">
        <f>CONCATENATE(年表!$C28)</f>
        <v>23</v>
      </c>
      <c r="E6" s="112" t="str">
        <f>CONCATENATE(年表!$D28)</f>
        <v>24</v>
      </c>
      <c r="F6" s="112" t="str">
        <f>CONCATENATE(年表!$E28)</f>
        <v>25</v>
      </c>
      <c r="G6" s="112" t="str">
        <f>CONCATENATE(年表!$F28)</f>
        <v>26</v>
      </c>
      <c r="H6" s="126" t="str">
        <f>CONCATENATE(年表!$G28)</f>
        <v>27</v>
      </c>
      <c r="J6" s="50"/>
      <c r="K6" s="50"/>
      <c r="L6" s="50"/>
      <c r="M6" s="600" t="s">
        <v>47</v>
      </c>
      <c r="N6" s="600"/>
      <c r="O6" s="600"/>
      <c r="P6" s="50"/>
      <c r="Q6" s="50"/>
      <c r="Y6" s="111" t="str">
        <f>CONCATENATE(年表!$A46)</f>
        <v>16</v>
      </c>
      <c r="Z6" s="112" t="str">
        <f>CONCATENATE(年表!$B46)</f>
        <v>17</v>
      </c>
      <c r="AA6" s="112" t="str">
        <f>CONCATENATE(年表!$C46)</f>
        <v>18</v>
      </c>
      <c r="AB6" s="112" t="str">
        <f>CONCATENATE(年表!$D46)</f>
        <v>19</v>
      </c>
      <c r="AC6" s="112" t="str">
        <f>CONCATENATE(年表!$E46)</f>
        <v>20</v>
      </c>
      <c r="AD6" s="112" t="str">
        <f>CONCATENATE(年表!$F46)</f>
        <v>21</v>
      </c>
      <c r="AE6" s="126" t="str">
        <f>CONCATENATE(年表!$G46)</f>
        <v>22</v>
      </c>
    </row>
    <row r="7" spans="2:31" s="1" customFormat="1" ht="12" customHeight="1">
      <c r="B7" s="44" t="str">
        <f>CONCATENATE(年表!$A29)</f>
        <v>28</v>
      </c>
      <c r="C7" s="42" t="str">
        <f>CONCATENATE(年表!$B29)</f>
        <v>29</v>
      </c>
      <c r="D7" s="42" t="str">
        <f>CONCATENATE(年表!$C29)</f>
        <v>30</v>
      </c>
      <c r="E7" s="42" t="str">
        <f>CONCATENATE(年表!$D29)</f>
        <v>31</v>
      </c>
      <c r="F7" s="42" t="str">
        <f>CONCATENATE(年表!$E29)</f>
        <v/>
      </c>
      <c r="G7" s="42" t="str">
        <f>CONCATENATE(年表!$F29)</f>
        <v/>
      </c>
      <c r="H7" s="43" t="str">
        <f>CONCATENATE(年表!$G29)</f>
        <v/>
      </c>
      <c r="I7" s="426">
        <f>INT(20.8431+0.242194*(年表!$F$3-1980)-INT((年表!$F$3-1980)/4))</f>
        <v>20</v>
      </c>
      <c r="J7" s="586" t="str">
        <f>CONCATENATE(年表!$C32)</f>
        <v>4</v>
      </c>
      <c r="K7" s="586"/>
      <c r="L7" s="592" t="s">
        <v>1</v>
      </c>
      <c r="M7" s="601" t="str">
        <f>CONCATENATE($J$1,"/",$J$7,"/1")</f>
        <v>2021/4/1</v>
      </c>
      <c r="N7" s="601"/>
      <c r="O7" s="601"/>
      <c r="P7" s="56"/>
      <c r="Q7" s="50"/>
      <c r="T7" s="586" t="str">
        <f>CONCATENATE(年表!$C32)</f>
        <v>4</v>
      </c>
      <c r="U7" s="586"/>
      <c r="V7" s="586"/>
      <c r="W7" s="592" t="s">
        <v>1</v>
      </c>
      <c r="Y7" s="111" t="str">
        <f>CONCATENATE(年表!$A47)</f>
        <v>23</v>
      </c>
      <c r="Z7" s="112" t="str">
        <f>CONCATENATE(年表!$B47)</f>
        <v>24</v>
      </c>
      <c r="AA7" s="112" t="str">
        <f>CONCATENATE(年表!$C47)</f>
        <v>25</v>
      </c>
      <c r="AB7" s="112" t="str">
        <f>CONCATENATE(年表!$D47)</f>
        <v>26</v>
      </c>
      <c r="AC7" s="112" t="str">
        <f>CONCATENATE(年表!$E47)</f>
        <v>27</v>
      </c>
      <c r="AD7" s="112" t="str">
        <f>CONCATENATE(年表!$F47)</f>
        <v>28</v>
      </c>
      <c r="AE7" s="126" t="str">
        <f>CONCATENATE(年表!$G47)</f>
        <v>29</v>
      </c>
    </row>
    <row r="8" spans="2:31" s="1" customFormat="1" ht="12" customHeight="1">
      <c r="B8" s="111" t="str">
        <f>CONCATENATE(年表!$A30)</f>
        <v/>
      </c>
      <c r="C8" s="112" t="str">
        <f>CONCATENATE(年表!$B30)</f>
        <v/>
      </c>
      <c r="D8" s="112" t="str">
        <f>CONCATENATE(年表!$C30)</f>
        <v/>
      </c>
      <c r="E8" s="112" t="str">
        <f>CONCATENATE(年表!$D30)</f>
        <v/>
      </c>
      <c r="F8" s="112" t="str">
        <f>CONCATENATE(年表!$E30)</f>
        <v/>
      </c>
      <c r="G8" s="112" t="str">
        <f>CONCATENATE(年表!$F30)</f>
        <v/>
      </c>
      <c r="H8" s="126" t="str">
        <f>CONCATENATE(年表!$G30)</f>
        <v/>
      </c>
      <c r="I8" s="87">
        <f>1-SIGN(MOD($J$1,4)/2)</f>
        <v>0</v>
      </c>
      <c r="J8" s="586"/>
      <c r="K8" s="586"/>
      <c r="L8" s="592"/>
      <c r="M8" s="602" t="str">
        <f>MID("日月火水木金土",WEEKDAY($M$7,1),1)</f>
        <v>木</v>
      </c>
      <c r="N8" s="602"/>
      <c r="O8" s="602"/>
      <c r="P8" s="56"/>
      <c r="Q8" s="50"/>
      <c r="T8" s="586"/>
      <c r="U8" s="586"/>
      <c r="V8" s="586"/>
      <c r="W8" s="592"/>
      <c r="Y8" s="111" t="str">
        <f>CONCATENATE(年表!$A48)</f>
        <v>30</v>
      </c>
      <c r="Z8" s="112" t="str">
        <f>CONCATENATE(年表!$B48)</f>
        <v>31</v>
      </c>
      <c r="AA8" s="112" t="str">
        <f>CONCATENATE(年表!$C48)</f>
        <v/>
      </c>
      <c r="AB8" s="112" t="str">
        <f>CONCATENATE(年表!$D48)</f>
        <v/>
      </c>
      <c r="AC8" s="112" t="str">
        <f>CONCATENATE(年表!$E48)</f>
        <v/>
      </c>
      <c r="AD8" s="112" t="str">
        <f>CONCATENATE(年表!$F48)</f>
        <v/>
      </c>
      <c r="AE8" s="126" t="str">
        <f>CONCATENATE(年表!$G48)</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木</v>
      </c>
      <c r="D11" s="587"/>
      <c r="E11" s="588"/>
      <c r="F11" s="588"/>
      <c r="G11" s="588"/>
      <c r="H11" s="588"/>
      <c r="I11" s="588"/>
      <c r="J11" s="588"/>
      <c r="K11" s="588"/>
      <c r="L11" s="588"/>
      <c r="M11" s="588"/>
      <c r="N11" s="588"/>
      <c r="O11" s="589"/>
      <c r="P11" s="62"/>
      <c r="Q11" s="58"/>
      <c r="R11" s="122">
        <f>B39+1</f>
        <v>16</v>
      </c>
      <c r="S11" s="57" t="str">
        <f>IF(C39="","",IF(SEARCH(C39,$M$6)&gt;0,MID($M$6,SEARCH(C39,$M$6)+1,1),""))</f>
        <v>金</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金</v>
      </c>
      <c r="D13" s="587"/>
      <c r="E13" s="588"/>
      <c r="F13" s="588"/>
      <c r="G13" s="588"/>
      <c r="H13" s="588"/>
      <c r="I13" s="588"/>
      <c r="J13" s="588"/>
      <c r="K13" s="588"/>
      <c r="L13" s="588"/>
      <c r="M13" s="588"/>
      <c r="N13" s="588"/>
      <c r="O13" s="589"/>
      <c r="P13" s="62"/>
      <c r="Q13" s="54"/>
      <c r="R13" s="122">
        <f>R11+1</f>
        <v>17</v>
      </c>
      <c r="S13" s="57" t="str">
        <f>IF(S11="","",IF(SEARCH(S11,$M$6)&gt;0,MID($M$6,SEARCH(S11,$M$6)+1,1),""))</f>
        <v>土</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土</v>
      </c>
      <c r="D15" s="587"/>
      <c r="E15" s="588"/>
      <c r="F15" s="588"/>
      <c r="G15" s="588"/>
      <c r="H15" s="588"/>
      <c r="I15" s="588"/>
      <c r="J15" s="588"/>
      <c r="K15" s="588"/>
      <c r="L15" s="588"/>
      <c r="M15" s="588"/>
      <c r="N15" s="588"/>
      <c r="O15" s="589"/>
      <c r="P15" s="62"/>
      <c r="Q15" s="58"/>
      <c r="R15" s="122">
        <f>R13+1</f>
        <v>18</v>
      </c>
      <c r="S15" s="57" t="str">
        <f>IF(S13="","",IF(SEARCH(S13,$M$6)&gt;0,MID($M$6,SEARCH(S13,$M$6)+1,1),""))</f>
        <v>日</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日</v>
      </c>
      <c r="D17" s="587"/>
      <c r="E17" s="588"/>
      <c r="F17" s="588"/>
      <c r="G17" s="588"/>
      <c r="H17" s="588"/>
      <c r="I17" s="588"/>
      <c r="J17" s="588"/>
      <c r="K17" s="588"/>
      <c r="L17" s="588"/>
      <c r="M17" s="588"/>
      <c r="N17" s="588"/>
      <c r="O17" s="589"/>
      <c r="P17" s="62"/>
      <c r="Q17" s="54"/>
      <c r="R17" s="122">
        <f>R15+1</f>
        <v>19</v>
      </c>
      <c r="S17" s="57" t="str">
        <f>IF(S15="","",IF(SEARCH(S15,$M$6)&gt;0,MID($M$6,SEARCH(S15,$M$6)+1,1),""))</f>
        <v>月</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月</v>
      </c>
      <c r="D19" s="587"/>
      <c r="E19" s="588"/>
      <c r="F19" s="588"/>
      <c r="G19" s="588"/>
      <c r="H19" s="588"/>
      <c r="I19" s="588"/>
      <c r="J19" s="588"/>
      <c r="K19" s="588"/>
      <c r="L19" s="588"/>
      <c r="M19" s="588"/>
      <c r="N19" s="588"/>
      <c r="O19" s="589"/>
      <c r="P19" s="62"/>
      <c r="Q19" s="58"/>
      <c r="R19" s="122">
        <f>R17+1</f>
        <v>20</v>
      </c>
      <c r="S19" s="57" t="str">
        <f>IF(S17="","",IF(SEARCH(S17,$M$6)&gt;0,MID($M$6,SEARCH(S17,$M$6)+1,1),""))</f>
        <v>火</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火</v>
      </c>
      <c r="D21" s="587"/>
      <c r="E21" s="588"/>
      <c r="F21" s="588"/>
      <c r="G21" s="588"/>
      <c r="H21" s="588"/>
      <c r="I21" s="588"/>
      <c r="J21" s="588"/>
      <c r="K21" s="588"/>
      <c r="L21" s="588"/>
      <c r="M21" s="588"/>
      <c r="N21" s="588"/>
      <c r="O21" s="589"/>
      <c r="P21" s="62"/>
      <c r="Q21" s="54"/>
      <c r="R21" s="122">
        <f>R19+1</f>
        <v>21</v>
      </c>
      <c r="S21" s="57" t="str">
        <f>IF(S19="","",IF(SEARCH(S19,$M$6)&gt;0,MID($M$6,SEARCH(S19,$M$6)+1,1),""))</f>
        <v>水</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水</v>
      </c>
      <c r="D23" s="587"/>
      <c r="E23" s="588"/>
      <c r="F23" s="588"/>
      <c r="G23" s="588"/>
      <c r="H23" s="588"/>
      <c r="I23" s="588"/>
      <c r="J23" s="588"/>
      <c r="K23" s="588"/>
      <c r="L23" s="588"/>
      <c r="M23" s="588"/>
      <c r="N23" s="588"/>
      <c r="O23" s="589"/>
      <c r="P23" s="62"/>
      <c r="Q23" s="58"/>
      <c r="R23" s="122">
        <f>R21+1</f>
        <v>22</v>
      </c>
      <c r="S23" s="57" t="str">
        <f>IF(S21="","",IF(SEARCH(S21,$M$6)&gt;0,MID($M$6,SEARCH(S21,$M$6)+1,1),""))</f>
        <v>木</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木</v>
      </c>
      <c r="D25" s="587"/>
      <c r="E25" s="588"/>
      <c r="F25" s="588"/>
      <c r="G25" s="588"/>
      <c r="H25" s="588"/>
      <c r="I25" s="588"/>
      <c r="J25" s="588"/>
      <c r="K25" s="588"/>
      <c r="L25" s="588"/>
      <c r="M25" s="588"/>
      <c r="N25" s="588"/>
      <c r="O25" s="589"/>
      <c r="P25" s="62"/>
      <c r="Q25" s="54"/>
      <c r="R25" s="122">
        <f>R23+1</f>
        <v>23</v>
      </c>
      <c r="S25" s="57" t="str">
        <f>IF(S23="","",IF(SEARCH(S23,$M$6)&gt;0,MID($M$6,SEARCH(S23,$M$6)+1,1),""))</f>
        <v>金</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73"/>
      <c r="S26" s="57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金</v>
      </c>
      <c r="D27" s="587"/>
      <c r="E27" s="588"/>
      <c r="F27" s="588"/>
      <c r="G27" s="588"/>
      <c r="H27" s="588"/>
      <c r="I27" s="588"/>
      <c r="J27" s="588"/>
      <c r="K27" s="588"/>
      <c r="L27" s="588"/>
      <c r="M27" s="588"/>
      <c r="N27" s="588"/>
      <c r="O27" s="589"/>
      <c r="P27" s="62"/>
      <c r="Q27" s="58"/>
      <c r="R27" s="122">
        <f>R25+1</f>
        <v>24</v>
      </c>
      <c r="S27" s="57" t="str">
        <f>IF(S25="","",IF(SEARCH(S25,$M$6)&gt;0,MID($M$6,SEARCH(S25,$M$6)+1,1),""))</f>
        <v>土</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土</v>
      </c>
      <c r="D29" s="587"/>
      <c r="E29" s="588"/>
      <c r="F29" s="588"/>
      <c r="G29" s="588"/>
      <c r="H29" s="588"/>
      <c r="I29" s="588"/>
      <c r="J29" s="588"/>
      <c r="K29" s="588"/>
      <c r="L29" s="588"/>
      <c r="M29" s="588"/>
      <c r="N29" s="588"/>
      <c r="O29" s="589"/>
      <c r="P29" s="62"/>
      <c r="Q29" s="54"/>
      <c r="R29" s="122">
        <f>R27+1</f>
        <v>25</v>
      </c>
      <c r="S29" s="57" t="str">
        <f>IF(S27="","",IF(SEARCH(S27,$M$6)&gt;0,MID($M$6,SEARCH(S27,$M$6)+1,1),""))</f>
        <v>日</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日</v>
      </c>
      <c r="D31" s="587"/>
      <c r="E31" s="588"/>
      <c r="F31" s="588"/>
      <c r="G31" s="588"/>
      <c r="H31" s="588"/>
      <c r="I31" s="588"/>
      <c r="J31" s="588"/>
      <c r="K31" s="588"/>
      <c r="L31" s="588"/>
      <c r="M31" s="588"/>
      <c r="N31" s="588"/>
      <c r="O31" s="589"/>
      <c r="P31" s="62"/>
      <c r="Q31" s="58"/>
      <c r="R31" s="122">
        <f>R29+1</f>
        <v>26</v>
      </c>
      <c r="S31" s="57" t="str">
        <f>IF(S29="","",IF(SEARCH(S29,$M$6)&gt;0,MID($M$6,SEARCH(S29,$M$6)+1,1),""))</f>
        <v>月</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月</v>
      </c>
      <c r="D33" s="587"/>
      <c r="E33" s="588"/>
      <c r="F33" s="588"/>
      <c r="G33" s="588"/>
      <c r="H33" s="588"/>
      <c r="I33" s="588"/>
      <c r="J33" s="588"/>
      <c r="K33" s="588"/>
      <c r="L33" s="588"/>
      <c r="M33" s="588"/>
      <c r="N33" s="588"/>
      <c r="O33" s="589"/>
      <c r="P33" s="62"/>
      <c r="Q33" s="54"/>
      <c r="R33" s="122">
        <f>R31+1</f>
        <v>27</v>
      </c>
      <c r="S33" s="57" t="str">
        <f>IF(S31="","",IF(SEARCH(S31,$M$6)&gt;0,MID($M$6,SEARCH(S31,$M$6)+1,1),""))</f>
        <v>火</v>
      </c>
      <c r="T33" s="587"/>
      <c r="U33" s="588"/>
      <c r="V33" s="588"/>
      <c r="W33" s="588"/>
      <c r="X33" s="588"/>
      <c r="Y33" s="588"/>
      <c r="Z33" s="588"/>
      <c r="AA33" s="588"/>
      <c r="AB33" s="588"/>
      <c r="AC33" s="588"/>
      <c r="AD33" s="588"/>
      <c r="AE33" s="589"/>
    </row>
    <row r="34" spans="2:31" s="49" customFormat="1" ht="15" customHeight="1">
      <c r="B34" s="573"/>
      <c r="C34" s="57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火</v>
      </c>
      <c r="D35" s="587"/>
      <c r="E35" s="588"/>
      <c r="F35" s="588"/>
      <c r="G35" s="588"/>
      <c r="H35" s="588"/>
      <c r="I35" s="588"/>
      <c r="J35" s="588"/>
      <c r="K35" s="588"/>
      <c r="L35" s="588"/>
      <c r="M35" s="588"/>
      <c r="N35" s="588"/>
      <c r="O35" s="589"/>
      <c r="P35" s="62"/>
      <c r="Q35" s="66"/>
      <c r="R35" s="122">
        <f>R33+1</f>
        <v>28</v>
      </c>
      <c r="S35" s="57" t="str">
        <f>IF(S33="","",IF(SEARCH(S33,$M$6)&gt;0,MID($M$6,SEARCH(S33,$M$6)+1,1),""))</f>
        <v>水</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水</v>
      </c>
      <c r="D37" s="587"/>
      <c r="E37" s="588"/>
      <c r="F37" s="588"/>
      <c r="G37" s="588"/>
      <c r="H37" s="588"/>
      <c r="I37" s="588"/>
      <c r="J37" s="588"/>
      <c r="K37" s="588"/>
      <c r="L37" s="588"/>
      <c r="M37" s="588"/>
      <c r="N37" s="588"/>
      <c r="O37" s="589"/>
      <c r="P37" s="62"/>
      <c r="Q37" s="66"/>
      <c r="R37" s="123">
        <f>R35+1</f>
        <v>29</v>
      </c>
      <c r="S37" s="81" t="str">
        <f>IF(S35="","",IF(SEARCH(S35,$M$6)&gt;0,MID($M$6,SEARCH(S35,$M$6)+1,1),""))</f>
        <v>木</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84" t="s">
        <v>105</v>
      </c>
      <c r="S38" s="585"/>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木</v>
      </c>
      <c r="D39" s="587"/>
      <c r="E39" s="588"/>
      <c r="F39" s="588"/>
      <c r="G39" s="588"/>
      <c r="H39" s="588"/>
      <c r="I39" s="588"/>
      <c r="J39" s="588"/>
      <c r="K39" s="588"/>
      <c r="L39" s="588"/>
      <c r="M39" s="588"/>
      <c r="N39" s="588"/>
      <c r="O39" s="589"/>
      <c r="P39" s="62"/>
      <c r="Q39" s="66"/>
      <c r="R39" s="122">
        <f>R37+1</f>
        <v>30</v>
      </c>
      <c r="S39" s="57" t="str">
        <f>IF(S37="","",IF(SEARCH(S37,$M$6)&gt;0,MID($M$6,SEARCH(S37,$M$6)+1,1),""))</f>
        <v>金</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c r="S41" s="57"/>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c r="R47" s="6"/>
    </row>
  </sheetData>
  <sheetProtection sheet="1"/>
  <mergeCells count="107">
    <mergeCell ref="T10:AE10"/>
    <mergeCell ref="T11:AE11"/>
    <mergeCell ref="W7:W8"/>
    <mergeCell ref="T17:AE17"/>
    <mergeCell ref="T7:V8"/>
    <mergeCell ref="T12:AE12"/>
    <mergeCell ref="T15:AE15"/>
    <mergeCell ref="T16:AE16"/>
    <mergeCell ref="T13:AE13"/>
    <mergeCell ref="T14:AE14"/>
    <mergeCell ref="T42:AE42"/>
    <mergeCell ref="R42:S42"/>
    <mergeCell ref="T38:AE38"/>
    <mergeCell ref="T41:AE41"/>
    <mergeCell ref="T39:AE39"/>
    <mergeCell ref="T40:AE40"/>
    <mergeCell ref="R40:S40"/>
    <mergeCell ref="T36:AE36"/>
    <mergeCell ref="T21:AE21"/>
    <mergeCell ref="T22:AE22"/>
    <mergeCell ref="T23:AE23"/>
    <mergeCell ref="T24:AE24"/>
    <mergeCell ref="T25:AE25"/>
    <mergeCell ref="T37:AE37"/>
    <mergeCell ref="T27:AE27"/>
    <mergeCell ref="T28:AE28"/>
    <mergeCell ref="T31:AE31"/>
    <mergeCell ref="T32:AE32"/>
    <mergeCell ref="T29:AE29"/>
    <mergeCell ref="T30:AE30"/>
    <mergeCell ref="T33:AE33"/>
    <mergeCell ref="T34:AE34"/>
    <mergeCell ref="T35:AE35"/>
    <mergeCell ref="R36:S36"/>
    <mergeCell ref="R32:S32"/>
    <mergeCell ref="R38:S38"/>
    <mergeCell ref="D25:O25"/>
    <mergeCell ref="D26:O26"/>
    <mergeCell ref="D37:O37"/>
    <mergeCell ref="D29:O29"/>
    <mergeCell ref="D30:O30"/>
    <mergeCell ref="R30:S30"/>
    <mergeCell ref="D33:O33"/>
    <mergeCell ref="T20:AE20"/>
    <mergeCell ref="T26:AE26"/>
    <mergeCell ref="R16:S16"/>
    <mergeCell ref="R18:S18"/>
    <mergeCell ref="R20:S20"/>
    <mergeCell ref="T19:AE19"/>
    <mergeCell ref="T18:AE18"/>
    <mergeCell ref="B36:C36"/>
    <mergeCell ref="B40:C40"/>
    <mergeCell ref="D35:O35"/>
    <mergeCell ref="D36:O36"/>
    <mergeCell ref="B38:C38"/>
    <mergeCell ref="D38:O38"/>
    <mergeCell ref="D39:O39"/>
    <mergeCell ref="D40:O40"/>
    <mergeCell ref="B34:C34"/>
    <mergeCell ref="R22:S22"/>
    <mergeCell ref="R24:S24"/>
    <mergeCell ref="R26:S26"/>
    <mergeCell ref="D28:O28"/>
    <mergeCell ref="R28:S28"/>
    <mergeCell ref="D34:O34"/>
    <mergeCell ref="R34:S34"/>
    <mergeCell ref="B30:C30"/>
    <mergeCell ref="R12:S12"/>
    <mergeCell ref="D27:O27"/>
    <mergeCell ref="D16:O16"/>
    <mergeCell ref="D17:O17"/>
    <mergeCell ref="D23:O23"/>
    <mergeCell ref="D24:O24"/>
    <mergeCell ref="D21:O21"/>
    <mergeCell ref="D22:O22"/>
    <mergeCell ref="D19:O19"/>
    <mergeCell ref="D15:O15"/>
    <mergeCell ref="R14:S14"/>
    <mergeCell ref="J1:K2"/>
    <mergeCell ref="M6:O6"/>
    <mergeCell ref="M7:O7"/>
    <mergeCell ref="M8:O8"/>
    <mergeCell ref="L1:L2"/>
    <mergeCell ref="D10:O10"/>
    <mergeCell ref="D11:O11"/>
    <mergeCell ref="L7:L8"/>
    <mergeCell ref="J7:K8"/>
    <mergeCell ref="B12:C12"/>
    <mergeCell ref="D12:O12"/>
    <mergeCell ref="D13:O13"/>
    <mergeCell ref="B22:C22"/>
    <mergeCell ref="B26:C26"/>
    <mergeCell ref="D32:O32"/>
    <mergeCell ref="D18:O18"/>
    <mergeCell ref="D41:O41"/>
    <mergeCell ref="D42:O42"/>
    <mergeCell ref="B42:C42"/>
    <mergeCell ref="B14:C14"/>
    <mergeCell ref="B18:C18"/>
    <mergeCell ref="B16:C16"/>
    <mergeCell ref="B20:C20"/>
    <mergeCell ref="B24:C24"/>
    <mergeCell ref="D20:O20"/>
    <mergeCell ref="D14:O14"/>
    <mergeCell ref="B28:C28"/>
    <mergeCell ref="B32:C32"/>
    <mergeCell ref="D31:O31"/>
  </mergeCells>
  <phoneticPr fontId="2"/>
  <conditionalFormatting sqref="B17:C17 B11:C11 B19:C19 B21 B23 B25 B27 B29 B31 B33 B35 B37 B39 B15:C15 B13:C13">
    <cfRule type="expression" dxfId="1799" priority="10" stopIfTrue="1">
      <formula>$C11="土"</formula>
    </cfRule>
    <cfRule type="expression" dxfId="1798" priority="11" stopIfTrue="1">
      <formula>$C11="日"</formula>
    </cfRule>
  </conditionalFormatting>
  <conditionalFormatting sqref="R13:S13 R15:S15 R17:S17 R19:S19 R21:S21 R23:S23 R25:S25 R27:S27 R29:S29 R31:S31 R33:S33 R41 R35:S35">
    <cfRule type="expression" dxfId="1797" priority="12" stopIfTrue="1">
      <formula>$S13="土"</formula>
    </cfRule>
    <cfRule type="expression" dxfId="1796" priority="13" stopIfTrue="1">
      <formula>$S13="日"</formula>
    </cfRule>
  </conditionalFormatting>
  <conditionalFormatting sqref="R39:S39">
    <cfRule type="expression" dxfId="1795" priority="14" stopIfTrue="1">
      <formula>$S39="土"</formula>
    </cfRule>
    <cfRule type="expression" dxfId="1794" priority="15" stopIfTrue="1">
      <formula>$S39="日"</formula>
    </cfRule>
    <cfRule type="expression" dxfId="1793" priority="16" stopIfTrue="1">
      <formula>$S$37="日"</formula>
    </cfRule>
  </conditionalFormatting>
  <conditionalFormatting sqref="Z3:AE3 AA4:AB4">
    <cfRule type="cellIs" dxfId="1792" priority="17" stopIfTrue="1" operator="between">
      <formula>"3"</formula>
      <formula>"6"</formula>
    </cfRule>
  </conditionalFormatting>
  <conditionalFormatting sqref="Z4">
    <cfRule type="cellIs" dxfId="1791" priority="18" stopIfTrue="1" operator="between">
      <formula>"3"</formula>
      <formula>"6"</formula>
    </cfRule>
  </conditionalFormatting>
  <conditionalFormatting sqref="T37 T11 T39 T13 T15 T17 T19 T21 T23 T25 T27 T29 T31 T33 T35 T41 D11 D39 D13 D15 D17 D19 D21 D23 D25 D27 D29 D31 D33 D35 D37">
    <cfRule type="cellIs" dxfId="1790" priority="19" stopIfTrue="1" operator="between">
      <formula>"1"</formula>
      <formula>"3"</formula>
    </cfRule>
  </conditionalFormatting>
  <conditionalFormatting sqref="Q11">
    <cfRule type="cellIs" dxfId="1789" priority="20" stopIfTrue="1" operator="between">
      <formula>"1"</formula>
      <formula>"1"</formula>
    </cfRule>
  </conditionalFormatting>
  <conditionalFormatting sqref="C33 C21 C37 C23 C25 C39 C35 C29 C31 C27">
    <cfRule type="cellIs" dxfId="1788" priority="21" stopIfTrue="1" operator="equal">
      <formula>"土"</formula>
    </cfRule>
    <cfRule type="cellIs" dxfId="1787" priority="22" stopIfTrue="1" operator="equal">
      <formula>"日"</formula>
    </cfRule>
  </conditionalFormatting>
  <conditionalFormatting sqref="R11:S11">
    <cfRule type="expression" dxfId="1786" priority="23" stopIfTrue="1">
      <formula>$S$11="土"</formula>
    </cfRule>
    <cfRule type="expression" dxfId="1785" priority="24" stopIfTrue="1">
      <formula>$S$11="日"</formula>
    </cfRule>
  </conditionalFormatting>
  <conditionalFormatting sqref="S41">
    <cfRule type="expression" dxfId="1784" priority="25" stopIfTrue="1">
      <formula>$S$37="土"</formula>
    </cfRule>
    <cfRule type="expression" dxfId="1783" priority="26" stopIfTrue="1">
      <formula>$S$37="日"</formula>
    </cfRule>
  </conditionalFormatting>
  <conditionalFormatting sqref="G5">
    <cfRule type="expression" dxfId="1782" priority="27" stopIfTrue="1">
      <formula>$H$8+$T$5=21</formula>
    </cfRule>
  </conditionalFormatting>
  <conditionalFormatting sqref="G5">
    <cfRule type="expression" dxfId="1781" priority="9" stopIfTrue="1">
      <formula>$H$8+$T$5=21</formula>
    </cfRule>
  </conditionalFormatting>
  <conditionalFormatting sqref="D6">
    <cfRule type="expression" dxfId="1780" priority="8" stopIfTrue="1">
      <formula>$I$7=VALUE(D6)</formula>
    </cfRule>
  </conditionalFormatting>
  <conditionalFormatting sqref="C6">
    <cfRule type="expression" priority="6" stopIfTrue="1">
      <formula>$I$7+1=VALUE(H5)</formula>
    </cfRule>
    <cfRule type="expression" dxfId="1779" priority="7" stopIfTrue="1">
      <formula>$I$7=VALUE(C6)</formula>
    </cfRule>
  </conditionalFormatting>
  <conditionalFormatting sqref="H6">
    <cfRule type="expression" dxfId="1778" priority="5" stopIfTrue="1">
      <formula>$I$7=VALUE(H6)</formula>
    </cfRule>
  </conditionalFormatting>
  <conditionalFormatting sqref="H5">
    <cfRule type="expression" dxfId="1777" priority="4" stopIfTrue="1">
      <formula>$I$7=VALUE(H5)</formula>
    </cfRule>
  </conditionalFormatting>
  <conditionalFormatting sqref="E6">
    <cfRule type="expression" dxfId="1776" priority="3" stopIfTrue="1">
      <formula>$I$7=VALUE(E6)</formula>
    </cfRule>
  </conditionalFormatting>
  <conditionalFormatting sqref="F6">
    <cfRule type="expression" dxfId="1775" priority="2" stopIfTrue="1">
      <formula>$I$7=VALUE(F6)</formula>
    </cfRule>
  </conditionalFormatting>
  <conditionalFormatting sqref="G6">
    <cfRule type="expression" dxfId="1774" priority="1" stopIfTrue="1">
      <formula>$I$7=VALUE(G6)</formula>
    </cfRule>
  </conditionalFormatting>
  <dataValidations count="1">
    <dataValidation imeMode="hiragana" allowBlank="1" showInputMessage="1" showErrorMessage="1" sqref="Q28:Q30 Q12:Q14 Q24:Q26 Q20:Q22 Q16:Q18 Q32:Q34"/>
  </dataValidations>
  <pageMargins left="0.15748031496062992" right="0.19685039370078741" top="0.27" bottom="0.15748031496062992" header="0.15748031496062992" footer="0.11811023622047245"/>
  <pageSetup paperSize="9" orientation="landscape"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CONCATENATE(年表!$C32)</f>
        <v>4</v>
      </c>
      <c r="E1" s="38" t="s">
        <v>1</v>
      </c>
      <c r="F1" s="6"/>
      <c r="G1" s="6"/>
      <c r="H1" s="6"/>
      <c r="J1" s="599" t="str">
        <f>CONCATENATE(年表!$F$3)</f>
        <v>2021</v>
      </c>
      <c r="K1" s="599"/>
      <c r="L1" s="603" t="s">
        <v>0</v>
      </c>
      <c r="M1" s="61"/>
      <c r="N1" s="61"/>
      <c r="O1" s="61"/>
      <c r="P1" s="71"/>
      <c r="Y1" s="6"/>
      <c r="Z1" s="6"/>
      <c r="AA1" s="72" t="str">
        <f>CONCATENATE(年表!$C50)</f>
        <v>6</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CONCATENATE(年表!$A34)</f>
        <v/>
      </c>
      <c r="C3" s="112" t="str">
        <f>CONCATENATE(年表!$B34)</f>
        <v/>
      </c>
      <c r="D3" s="112" t="str">
        <f>CONCATENATE(年表!$C34)</f>
        <v/>
      </c>
      <c r="E3" s="112" t="str">
        <f>CONCATENATE(年表!$D34)</f>
        <v/>
      </c>
      <c r="F3" s="112" t="str">
        <f>CONCATENATE(年表!$E34)</f>
        <v>1</v>
      </c>
      <c r="G3" s="112" t="str">
        <f>CONCATENATE(年表!$F34)</f>
        <v>2</v>
      </c>
      <c r="H3" s="126" t="str">
        <f>CONCATENATE(年表!$G34)</f>
        <v>3</v>
      </c>
      <c r="L3" s="50"/>
      <c r="O3" s="50"/>
      <c r="P3" s="69"/>
      <c r="Q3" s="50"/>
      <c r="Y3" s="111" t="str">
        <f>CONCATENATE(年表!$A52)</f>
        <v/>
      </c>
      <c r="Z3" s="112" t="str">
        <f>CONCATENATE(年表!$B52)</f>
        <v/>
      </c>
      <c r="AA3" s="112" t="str">
        <f>CONCATENATE(年表!$C52)</f>
        <v>1</v>
      </c>
      <c r="AB3" s="112" t="str">
        <f>CONCATENATE(年表!$D52)</f>
        <v>2</v>
      </c>
      <c r="AC3" s="112" t="str">
        <f>CONCATENATE(年表!$E52)</f>
        <v>3</v>
      </c>
      <c r="AD3" s="112" t="str">
        <f>CONCATENATE(年表!$F52)</f>
        <v>4</v>
      </c>
      <c r="AE3" s="126" t="str">
        <f>CONCATENATE(年表!$G52)</f>
        <v>5</v>
      </c>
    </row>
    <row r="4" spans="2:31" s="1" customFormat="1" ht="12" customHeight="1">
      <c r="B4" s="111" t="str">
        <f>CONCATENATE(年表!$A35)</f>
        <v>4</v>
      </c>
      <c r="C4" s="112" t="str">
        <f>CONCATENATE(年表!$B35)</f>
        <v>5</v>
      </c>
      <c r="D4" s="112" t="str">
        <f>CONCATENATE(年表!$C35)</f>
        <v>6</v>
      </c>
      <c r="E4" s="112" t="str">
        <f>CONCATENATE(年表!$D35)</f>
        <v>7</v>
      </c>
      <c r="F4" s="112" t="str">
        <f>CONCATENATE(年表!$E35)</f>
        <v>8</v>
      </c>
      <c r="G4" s="112" t="str">
        <f>CONCATENATE(年表!$F35)</f>
        <v>9</v>
      </c>
      <c r="H4" s="126" t="str">
        <f>CONCATENATE(年表!$G35)</f>
        <v>10</v>
      </c>
      <c r="L4" s="56"/>
      <c r="M4" s="74"/>
      <c r="N4" s="74"/>
      <c r="O4" s="56"/>
      <c r="P4" s="56"/>
      <c r="Q4" s="50"/>
      <c r="Y4" s="111" t="str">
        <f>CONCATENATE(年表!$A53)</f>
        <v>6</v>
      </c>
      <c r="Z4" s="112" t="str">
        <f>CONCATENATE(年表!$B53)</f>
        <v>7</v>
      </c>
      <c r="AA4" s="112" t="str">
        <f>CONCATENATE(年表!$C53)</f>
        <v>8</v>
      </c>
      <c r="AB4" s="112" t="str">
        <f>CONCATENATE(年表!$D53)</f>
        <v>9</v>
      </c>
      <c r="AC4" s="112" t="str">
        <f>CONCATENATE(年表!$E53)</f>
        <v>10</v>
      </c>
      <c r="AD4" s="112" t="str">
        <f>CONCATENATE(年表!$F53)</f>
        <v>11</v>
      </c>
      <c r="AE4" s="126" t="str">
        <f>CONCATENATE(年表!$G53)</f>
        <v>12</v>
      </c>
    </row>
    <row r="5" spans="2:31" s="1" customFormat="1" ht="12" customHeight="1">
      <c r="B5" s="111" t="str">
        <f>CONCATENATE(年表!$A36)</f>
        <v>11</v>
      </c>
      <c r="C5" s="112" t="str">
        <f>CONCATENATE(年表!$B36)</f>
        <v>12</v>
      </c>
      <c r="D5" s="112" t="str">
        <f>CONCATENATE(年表!$C36)</f>
        <v>13</v>
      </c>
      <c r="E5" s="112" t="str">
        <f>CONCATENATE(年表!$D36)</f>
        <v>14</v>
      </c>
      <c r="F5" s="112" t="str">
        <f>CONCATENATE(年表!$E36)</f>
        <v>15</v>
      </c>
      <c r="G5" s="112" t="str">
        <f>CONCATENATE(年表!$F36)</f>
        <v>16</v>
      </c>
      <c r="H5" s="126" t="str">
        <f>CONCATENATE(年表!$G36)</f>
        <v>17</v>
      </c>
      <c r="J5" s="55"/>
      <c r="K5" s="56"/>
      <c r="L5" s="56"/>
      <c r="M5" s="74"/>
      <c r="N5" s="74"/>
      <c r="O5" s="56"/>
      <c r="P5" s="56"/>
      <c r="Q5" s="50"/>
      <c r="Y5" s="111" t="str">
        <f>CONCATENATE(年表!$A54)</f>
        <v>13</v>
      </c>
      <c r="Z5" s="112" t="str">
        <f>CONCATENATE(年表!$B54)</f>
        <v>14</v>
      </c>
      <c r="AA5" s="112" t="str">
        <f>CONCATENATE(年表!$C54)</f>
        <v>15</v>
      </c>
      <c r="AB5" s="112" t="str">
        <f>CONCATENATE(年表!$D54)</f>
        <v>16</v>
      </c>
      <c r="AC5" s="112" t="str">
        <f>CONCATENATE(年表!$E54)</f>
        <v>17</v>
      </c>
      <c r="AD5" s="112" t="str">
        <f>CONCATENATE(年表!$F54)</f>
        <v>18</v>
      </c>
      <c r="AE5" s="126" t="str">
        <f>CONCATENATE(年表!$G54)</f>
        <v>19</v>
      </c>
    </row>
    <row r="6" spans="2:31" s="1" customFormat="1" ht="12" customHeight="1">
      <c r="B6" s="111" t="str">
        <f>CONCATENATE(年表!$A37)</f>
        <v>18</v>
      </c>
      <c r="C6" s="112" t="str">
        <f>CONCATENATE(年表!$B37)</f>
        <v>19</v>
      </c>
      <c r="D6" s="112" t="str">
        <f>CONCATENATE(年表!$C37)</f>
        <v>20</v>
      </c>
      <c r="E6" s="112" t="str">
        <f>CONCATENATE(年表!$D37)</f>
        <v>21</v>
      </c>
      <c r="F6" s="112" t="str">
        <f>CONCATENATE(年表!$E37)</f>
        <v>22</v>
      </c>
      <c r="G6" s="112" t="str">
        <f>CONCATENATE(年表!$F37)</f>
        <v>23</v>
      </c>
      <c r="H6" s="126" t="str">
        <f>CONCATENATE(年表!$G37)</f>
        <v>24</v>
      </c>
      <c r="J6" s="50"/>
      <c r="K6" s="50"/>
      <c r="L6" s="50"/>
      <c r="M6" s="600" t="s">
        <v>47</v>
      </c>
      <c r="N6" s="600"/>
      <c r="O6" s="600"/>
      <c r="P6" s="50"/>
      <c r="Q6" s="50"/>
      <c r="Y6" s="111" t="str">
        <f>CONCATENATE(年表!$A55)</f>
        <v>20</v>
      </c>
      <c r="Z6" s="112" t="str">
        <f>CONCATENATE(年表!$B55)</f>
        <v>21</v>
      </c>
      <c r="AA6" s="112" t="str">
        <f>CONCATENATE(年表!$C55)</f>
        <v>22</v>
      </c>
      <c r="AB6" s="112" t="str">
        <f>CONCATENATE(年表!$D55)</f>
        <v>23</v>
      </c>
      <c r="AC6" s="112" t="str">
        <f>CONCATENATE(年表!$E55)</f>
        <v>24</v>
      </c>
      <c r="AD6" s="112" t="str">
        <f>CONCATENATE(年表!$F55)</f>
        <v>25</v>
      </c>
      <c r="AE6" s="126" t="str">
        <f>CONCATENATE(年表!$G55)</f>
        <v>26</v>
      </c>
    </row>
    <row r="7" spans="2:31" s="1" customFormat="1" ht="12" customHeight="1">
      <c r="B7" s="111" t="str">
        <f>CONCATENATE(年表!$A38)</f>
        <v>25</v>
      </c>
      <c r="C7" s="112" t="str">
        <f>CONCATENATE(年表!$B38)</f>
        <v>26</v>
      </c>
      <c r="D7" s="112" t="str">
        <f>CONCATENATE(年表!$C38)</f>
        <v>27</v>
      </c>
      <c r="E7" s="112" t="str">
        <f>CONCATENATE(年表!$D38)</f>
        <v>28</v>
      </c>
      <c r="F7" s="112" t="str">
        <f>CONCATENATE(年表!$E38)</f>
        <v>29</v>
      </c>
      <c r="G7" s="112" t="str">
        <f>CONCATENATE(年表!$F38)</f>
        <v>30</v>
      </c>
      <c r="H7" s="126" t="str">
        <f>CONCATENATE(年表!$G38)</f>
        <v/>
      </c>
      <c r="J7" s="586" t="str">
        <f>CONCATENATE(年表!$C41)</f>
        <v>5</v>
      </c>
      <c r="K7" s="586"/>
      <c r="L7" s="592" t="s">
        <v>1</v>
      </c>
      <c r="M7" s="601" t="str">
        <f>CONCATENATE($J$1,"/",$J$7,"/1")</f>
        <v>2021/5/1</v>
      </c>
      <c r="N7" s="601"/>
      <c r="O7" s="601"/>
      <c r="P7" s="56"/>
      <c r="Q7" s="50"/>
      <c r="T7" s="586" t="str">
        <f>CONCATENATE(年表!$C41)</f>
        <v>5</v>
      </c>
      <c r="U7" s="586"/>
      <c r="V7" s="586"/>
      <c r="W7" s="592" t="s">
        <v>1</v>
      </c>
      <c r="Y7" s="111" t="str">
        <f>CONCATENATE(年表!$A56)</f>
        <v>27</v>
      </c>
      <c r="Z7" s="112" t="str">
        <f>CONCATENATE(年表!$B56)</f>
        <v>28</v>
      </c>
      <c r="AA7" s="112" t="str">
        <f>CONCATENATE(年表!$C56)</f>
        <v>29</v>
      </c>
      <c r="AB7" s="112" t="str">
        <f>CONCATENATE(年表!$D56)</f>
        <v>30</v>
      </c>
      <c r="AC7" s="112" t="str">
        <f>CONCATENATE(年表!$E56)</f>
        <v/>
      </c>
      <c r="AD7" s="112" t="str">
        <f>CONCATENATE(年表!$F56)</f>
        <v/>
      </c>
      <c r="AE7" s="126" t="str">
        <f>CONCATENATE(年表!$G56)</f>
        <v/>
      </c>
    </row>
    <row r="8" spans="2:31" s="1" customFormat="1" ht="12" customHeight="1">
      <c r="B8" s="111" t="str">
        <f>CONCATENATE(年表!$A39)</f>
        <v/>
      </c>
      <c r="C8" s="112" t="str">
        <f>CONCATENATE(年表!$B39)</f>
        <v/>
      </c>
      <c r="D8" s="112" t="str">
        <f>CONCATENATE(年表!$C39)</f>
        <v/>
      </c>
      <c r="E8" s="112" t="str">
        <f>CONCATENATE(年表!$D39)</f>
        <v/>
      </c>
      <c r="F8" s="112" t="str">
        <f>CONCATENATE(年表!$E39)</f>
        <v/>
      </c>
      <c r="G8" s="112" t="str">
        <f>CONCATENATE(年表!$F39)</f>
        <v/>
      </c>
      <c r="H8" s="126" t="str">
        <f>CONCATENATE(年表!$G39)</f>
        <v/>
      </c>
      <c r="I8" s="87">
        <f>1-SIGN(MOD($J$1,4)/2)</f>
        <v>0</v>
      </c>
      <c r="J8" s="586"/>
      <c r="K8" s="586"/>
      <c r="L8" s="592"/>
      <c r="M8" s="602" t="str">
        <f>MID("日月火水木金土",WEEKDAY($M$7,1),1)</f>
        <v>土</v>
      </c>
      <c r="N8" s="602"/>
      <c r="O8" s="602"/>
      <c r="P8" s="56"/>
      <c r="Q8" s="50"/>
      <c r="T8" s="586"/>
      <c r="U8" s="586"/>
      <c r="V8" s="586"/>
      <c r="W8" s="592"/>
      <c r="Y8" s="111" t="str">
        <f>CONCATENATE(年表!$A57)</f>
        <v/>
      </c>
      <c r="Z8" s="112" t="str">
        <f>CONCATENATE(年表!$B57)</f>
        <v/>
      </c>
      <c r="AA8" s="112" t="str">
        <f>CONCATENATE(年表!$C57)</f>
        <v/>
      </c>
      <c r="AB8" s="112" t="str">
        <f>CONCATENATE(年表!$D57)</f>
        <v/>
      </c>
      <c r="AC8" s="112" t="str">
        <f>CONCATENATE(年表!$E57)</f>
        <v/>
      </c>
      <c r="AD8" s="112" t="str">
        <f>CONCATENATE(年表!$F57)</f>
        <v/>
      </c>
      <c r="AE8" s="126" t="str">
        <f>CONCATENATE(年表!$G57)</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土</v>
      </c>
      <c r="D11" s="587"/>
      <c r="E11" s="588"/>
      <c r="F11" s="588"/>
      <c r="G11" s="588"/>
      <c r="H11" s="588"/>
      <c r="I11" s="588"/>
      <c r="J11" s="588"/>
      <c r="K11" s="588"/>
      <c r="L11" s="588"/>
      <c r="M11" s="588"/>
      <c r="N11" s="588"/>
      <c r="O11" s="589"/>
      <c r="P11" s="62"/>
      <c r="Q11" s="58"/>
      <c r="R11" s="122">
        <f>B39+1</f>
        <v>16</v>
      </c>
      <c r="S11" s="57" t="str">
        <f>IF(R11="","",IF(SEARCH(C39,$M$6)&gt;0,MID($M$6,SEARCH(C39,$M$6)+1,1),""))</f>
        <v>日</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日</v>
      </c>
      <c r="D13" s="587"/>
      <c r="E13" s="588"/>
      <c r="F13" s="588"/>
      <c r="G13" s="588"/>
      <c r="H13" s="588"/>
      <c r="I13" s="588"/>
      <c r="J13" s="588"/>
      <c r="K13" s="588"/>
      <c r="L13" s="588"/>
      <c r="M13" s="588"/>
      <c r="N13" s="588"/>
      <c r="O13" s="589"/>
      <c r="P13" s="62"/>
      <c r="Q13" s="54"/>
      <c r="R13" s="122">
        <f>R11+1</f>
        <v>17</v>
      </c>
      <c r="S13" s="57" t="str">
        <f>IF(S11="","",IF(SEARCH(S11,$M$6)&gt;0,MID($M$6,SEARCH(S11,$M$6)+1,1),""))</f>
        <v>月</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3">
        <f>B13+1</f>
        <v>3</v>
      </c>
      <c r="C15" s="81" t="str">
        <f>IF(C13="","",IF(SEARCH(C13,$M$6)&gt;0,MID($M$6,SEARCH(C13,$M$6)+1,1),""))</f>
        <v>月</v>
      </c>
      <c r="D15" s="587"/>
      <c r="E15" s="588"/>
      <c r="F15" s="588"/>
      <c r="G15" s="588"/>
      <c r="H15" s="588"/>
      <c r="I15" s="588"/>
      <c r="J15" s="588"/>
      <c r="K15" s="588"/>
      <c r="L15" s="588"/>
      <c r="M15" s="588"/>
      <c r="N15" s="588"/>
      <c r="O15" s="589"/>
      <c r="P15" s="62"/>
      <c r="Q15" s="58"/>
      <c r="R15" s="122">
        <f>R13+1</f>
        <v>18</v>
      </c>
      <c r="S15" s="57" t="str">
        <f>IF(S13="","",IF(SEARCH(S13,$M$6)&gt;0,MID($M$6,SEARCH(S13,$M$6)+1,1),""))</f>
        <v>火</v>
      </c>
      <c r="T15" s="587"/>
      <c r="U15" s="588"/>
      <c r="V15" s="588"/>
      <c r="W15" s="588"/>
      <c r="X15" s="588"/>
      <c r="Y15" s="588"/>
      <c r="Z15" s="588"/>
      <c r="AA15" s="588"/>
      <c r="AB15" s="588"/>
      <c r="AC15" s="588"/>
      <c r="AD15" s="588"/>
      <c r="AE15" s="589"/>
    </row>
    <row r="16" spans="2:31" s="49" customFormat="1" ht="15" customHeight="1">
      <c r="B16" s="584" t="s">
        <v>50</v>
      </c>
      <c r="C16" s="585"/>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3">
        <f>B15+1</f>
        <v>4</v>
      </c>
      <c r="C17" s="81" t="str">
        <f>IF(C15="","",IF(SEARCH(C15,$M$6)&gt;0,MID($M$6,SEARCH(C15,$M$6)+1,1),""))</f>
        <v>火</v>
      </c>
      <c r="D17" s="587"/>
      <c r="E17" s="588"/>
      <c r="F17" s="588"/>
      <c r="G17" s="588"/>
      <c r="H17" s="588"/>
      <c r="I17" s="588"/>
      <c r="J17" s="588"/>
      <c r="K17" s="588"/>
      <c r="L17" s="588"/>
      <c r="M17" s="588"/>
      <c r="N17" s="588"/>
      <c r="O17" s="589"/>
      <c r="P17" s="62"/>
      <c r="Q17" s="54"/>
      <c r="R17" s="122">
        <f>R15+1</f>
        <v>19</v>
      </c>
      <c r="S17" s="57" t="str">
        <f>IF(S15="","",IF(SEARCH(S15,$M$6)&gt;0,MID($M$6,SEARCH(S15,$M$6)+1,1),""))</f>
        <v>水</v>
      </c>
      <c r="T17" s="587"/>
      <c r="U17" s="588"/>
      <c r="V17" s="588"/>
      <c r="W17" s="588"/>
      <c r="X17" s="588"/>
      <c r="Y17" s="588"/>
      <c r="Z17" s="588"/>
      <c r="AA17" s="588"/>
      <c r="AB17" s="588"/>
      <c r="AC17" s="588"/>
      <c r="AD17" s="588"/>
      <c r="AE17" s="589"/>
    </row>
    <row r="18" spans="2:31" s="49" customFormat="1" ht="15" customHeight="1">
      <c r="B18" s="584" t="s">
        <v>51</v>
      </c>
      <c r="C18" s="585"/>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3">
        <f>B17+1</f>
        <v>5</v>
      </c>
      <c r="C19" s="81" t="str">
        <f>IF(C17="","",IF(SEARCH(C17,$M$6)&gt;0,MID($M$6,SEARCH(C17,$M$6)+1,1),""))</f>
        <v>水</v>
      </c>
      <c r="D19" s="587"/>
      <c r="E19" s="588"/>
      <c r="F19" s="588"/>
      <c r="G19" s="588"/>
      <c r="H19" s="588"/>
      <c r="I19" s="588"/>
      <c r="J19" s="588"/>
      <c r="K19" s="588"/>
      <c r="L19" s="588"/>
      <c r="M19" s="588"/>
      <c r="N19" s="588"/>
      <c r="O19" s="589"/>
      <c r="P19" s="62"/>
      <c r="Q19" s="58"/>
      <c r="R19" s="122">
        <f>R17+1</f>
        <v>20</v>
      </c>
      <c r="S19" s="57" t="str">
        <f>IF(S17="","",IF(SEARCH(S17,$M$6)&gt;0,MID($M$6,SEARCH(S17,$M$6)+1,1),""))</f>
        <v>木</v>
      </c>
      <c r="T19" s="587"/>
      <c r="U19" s="588"/>
      <c r="V19" s="588"/>
      <c r="W19" s="588"/>
      <c r="X19" s="588"/>
      <c r="Y19" s="588"/>
      <c r="Z19" s="588"/>
      <c r="AA19" s="588"/>
      <c r="AB19" s="588"/>
      <c r="AC19" s="588"/>
      <c r="AD19" s="588"/>
      <c r="AE19" s="589"/>
    </row>
    <row r="20" spans="2:31" s="49" customFormat="1" ht="15" customHeight="1">
      <c r="B20" s="584" t="s">
        <v>52</v>
      </c>
      <c r="C20" s="585"/>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木</v>
      </c>
      <c r="D21" s="587"/>
      <c r="E21" s="588"/>
      <c r="F21" s="588"/>
      <c r="G21" s="588"/>
      <c r="H21" s="588"/>
      <c r="I21" s="588"/>
      <c r="J21" s="588"/>
      <c r="K21" s="588"/>
      <c r="L21" s="588"/>
      <c r="M21" s="588"/>
      <c r="N21" s="588"/>
      <c r="O21" s="589"/>
      <c r="P21" s="62"/>
      <c r="Q21" s="54"/>
      <c r="R21" s="122">
        <f>R19+1</f>
        <v>21</v>
      </c>
      <c r="S21" s="57" t="str">
        <f>IF(S19="","",IF(SEARCH(S19,$M$6)&gt;0,MID($M$6,SEARCH(S19,$M$6)+1,1),""))</f>
        <v>金</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金</v>
      </c>
      <c r="D23" s="587"/>
      <c r="E23" s="588"/>
      <c r="F23" s="588"/>
      <c r="G23" s="588"/>
      <c r="H23" s="588"/>
      <c r="I23" s="588"/>
      <c r="J23" s="588"/>
      <c r="K23" s="588"/>
      <c r="L23" s="588"/>
      <c r="M23" s="588"/>
      <c r="N23" s="588"/>
      <c r="O23" s="589"/>
      <c r="P23" s="62"/>
      <c r="Q23" s="58"/>
      <c r="R23" s="122">
        <f>R21+1</f>
        <v>22</v>
      </c>
      <c r="S23" s="57" t="str">
        <f>IF(S21="","",IF(SEARCH(S21,$M$6)&gt;0,MID($M$6,SEARCH(S21,$M$6)+1,1),""))</f>
        <v>土</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土</v>
      </c>
      <c r="D25" s="587"/>
      <c r="E25" s="588"/>
      <c r="F25" s="588"/>
      <c r="G25" s="588"/>
      <c r="H25" s="588"/>
      <c r="I25" s="588"/>
      <c r="J25" s="588"/>
      <c r="K25" s="588"/>
      <c r="L25" s="588"/>
      <c r="M25" s="588"/>
      <c r="N25" s="588"/>
      <c r="O25" s="589"/>
      <c r="P25" s="62"/>
      <c r="Q25" s="54"/>
      <c r="R25" s="122">
        <f>R23+1</f>
        <v>23</v>
      </c>
      <c r="S25" s="57" t="str">
        <f>IF(S23="","",IF(SEARCH(S23,$M$6)&gt;0,MID($M$6,SEARCH(S23,$M$6)+1,1),""))</f>
        <v>日</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73"/>
      <c r="S26" s="57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日</v>
      </c>
      <c r="D27" s="587"/>
      <c r="E27" s="588"/>
      <c r="F27" s="588"/>
      <c r="G27" s="588"/>
      <c r="H27" s="588"/>
      <c r="I27" s="588"/>
      <c r="J27" s="588"/>
      <c r="K27" s="588"/>
      <c r="L27" s="588"/>
      <c r="M27" s="588"/>
      <c r="N27" s="588"/>
      <c r="O27" s="589"/>
      <c r="P27" s="62"/>
      <c r="Q27" s="58"/>
      <c r="R27" s="122">
        <f>R25+1</f>
        <v>24</v>
      </c>
      <c r="S27" s="57" t="str">
        <f>IF(S25="","",IF(SEARCH(S25,$M$6)&gt;0,MID($M$6,SEARCH(S25,$M$6)+1,1),""))</f>
        <v>月</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月</v>
      </c>
      <c r="D29" s="587"/>
      <c r="E29" s="588"/>
      <c r="F29" s="588"/>
      <c r="G29" s="588"/>
      <c r="H29" s="588"/>
      <c r="I29" s="588"/>
      <c r="J29" s="588"/>
      <c r="K29" s="588"/>
      <c r="L29" s="588"/>
      <c r="M29" s="588"/>
      <c r="N29" s="588"/>
      <c r="O29" s="589"/>
      <c r="P29" s="62"/>
      <c r="Q29" s="54"/>
      <c r="R29" s="122">
        <f>R27+1</f>
        <v>25</v>
      </c>
      <c r="S29" s="57" t="str">
        <f>IF(S27="","",IF(SEARCH(S27,$M$6)&gt;0,MID($M$6,SEARCH(S27,$M$6)+1,1),""))</f>
        <v>火</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火</v>
      </c>
      <c r="D31" s="587"/>
      <c r="E31" s="588"/>
      <c r="F31" s="588"/>
      <c r="G31" s="588"/>
      <c r="H31" s="588"/>
      <c r="I31" s="588"/>
      <c r="J31" s="588"/>
      <c r="K31" s="588"/>
      <c r="L31" s="588"/>
      <c r="M31" s="588"/>
      <c r="N31" s="588"/>
      <c r="O31" s="589"/>
      <c r="P31" s="62"/>
      <c r="Q31" s="58"/>
      <c r="R31" s="122">
        <f>R29+1</f>
        <v>26</v>
      </c>
      <c r="S31" s="57" t="str">
        <f>IF(S29="","",IF(SEARCH(S29,$M$6)&gt;0,MID($M$6,SEARCH(S29,$M$6)+1,1),""))</f>
        <v>水</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水</v>
      </c>
      <c r="D33" s="587"/>
      <c r="E33" s="588"/>
      <c r="F33" s="588"/>
      <c r="G33" s="588"/>
      <c r="H33" s="588"/>
      <c r="I33" s="588"/>
      <c r="J33" s="588"/>
      <c r="K33" s="588"/>
      <c r="L33" s="588"/>
      <c r="M33" s="588"/>
      <c r="N33" s="588"/>
      <c r="O33" s="589"/>
      <c r="P33" s="62"/>
      <c r="Q33" s="54"/>
      <c r="R33" s="122">
        <f>R31+1</f>
        <v>27</v>
      </c>
      <c r="S33" s="57" t="str">
        <f>IF(S31="","",IF(SEARCH(S31,$M$6)&gt;0,MID($M$6,SEARCH(S31,$M$6)+1,1),""))</f>
        <v>木</v>
      </c>
      <c r="T33" s="587"/>
      <c r="U33" s="588"/>
      <c r="V33" s="588"/>
      <c r="W33" s="588"/>
      <c r="X33" s="588"/>
      <c r="Y33" s="588"/>
      <c r="Z33" s="588"/>
      <c r="AA33" s="588"/>
      <c r="AB33" s="588"/>
      <c r="AC33" s="588"/>
      <c r="AD33" s="588"/>
      <c r="AE33" s="589"/>
    </row>
    <row r="34" spans="2:31" s="49" customFormat="1" ht="15" customHeight="1">
      <c r="B34" s="573"/>
      <c r="C34" s="57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木</v>
      </c>
      <c r="D35" s="587"/>
      <c r="E35" s="588"/>
      <c r="F35" s="588"/>
      <c r="G35" s="588"/>
      <c r="H35" s="588"/>
      <c r="I35" s="588"/>
      <c r="J35" s="588"/>
      <c r="K35" s="588"/>
      <c r="L35" s="588"/>
      <c r="M35" s="588"/>
      <c r="N35" s="588"/>
      <c r="O35" s="589"/>
      <c r="P35" s="62"/>
      <c r="Q35" s="66"/>
      <c r="R35" s="122">
        <f>R33+1</f>
        <v>28</v>
      </c>
      <c r="S35" s="57" t="str">
        <f>IF(S33="","",IF(SEARCH(S33,$M$6)&gt;0,MID($M$6,SEARCH(S33,$M$6)+1,1),""))</f>
        <v>金</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金</v>
      </c>
      <c r="D37" s="587"/>
      <c r="E37" s="588"/>
      <c r="F37" s="588"/>
      <c r="G37" s="588"/>
      <c r="H37" s="588"/>
      <c r="I37" s="588"/>
      <c r="J37" s="588"/>
      <c r="K37" s="588"/>
      <c r="L37" s="588"/>
      <c r="M37" s="588"/>
      <c r="N37" s="588"/>
      <c r="O37" s="589"/>
      <c r="P37" s="62"/>
      <c r="Q37" s="66"/>
      <c r="R37" s="122">
        <f>R35+1</f>
        <v>29</v>
      </c>
      <c r="S37" s="57" t="str">
        <f>IF(S35="","",IF(SEARCH(S35,$M$6)&gt;0,MID($M$6,SEARCH(S35,$M$6)+1,1),""))</f>
        <v>土</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土</v>
      </c>
      <c r="D39" s="587"/>
      <c r="E39" s="588"/>
      <c r="F39" s="588"/>
      <c r="G39" s="588"/>
      <c r="H39" s="588"/>
      <c r="I39" s="588"/>
      <c r="J39" s="588"/>
      <c r="K39" s="588"/>
      <c r="L39" s="588"/>
      <c r="M39" s="588"/>
      <c r="N39" s="588"/>
      <c r="O39" s="589"/>
      <c r="P39" s="62"/>
      <c r="Q39" s="66"/>
      <c r="R39" s="122">
        <f>R37+1</f>
        <v>30</v>
      </c>
      <c r="S39" s="57" t="str">
        <f>IF(S37="","",IF(SEARCH(S37,$M$6)&gt;0,MID($M$6,SEARCH(S37,$M$6)+1,1),""))</f>
        <v>日</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月</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sheetData>
  <sheetProtection sheet="1"/>
  <mergeCells count="107">
    <mergeCell ref="D41:O41"/>
    <mergeCell ref="D42:O42"/>
    <mergeCell ref="B42:C42"/>
    <mergeCell ref="B14:C14"/>
    <mergeCell ref="B18:C18"/>
    <mergeCell ref="B16:C16"/>
    <mergeCell ref="D13:O13"/>
    <mergeCell ref="D14:O14"/>
    <mergeCell ref="B26:C26"/>
    <mergeCell ref="D23:O23"/>
    <mergeCell ref="D26:O26"/>
    <mergeCell ref="B24:C24"/>
    <mergeCell ref="D40:O40"/>
    <mergeCell ref="B36:C36"/>
    <mergeCell ref="D37:O37"/>
    <mergeCell ref="B40:C40"/>
    <mergeCell ref="D35:O35"/>
    <mergeCell ref="D36:O36"/>
    <mergeCell ref="B38:C38"/>
    <mergeCell ref="D38:O38"/>
    <mergeCell ref="R12:S12"/>
    <mergeCell ref="J1:K2"/>
    <mergeCell ref="M6:O6"/>
    <mergeCell ref="M7:O7"/>
    <mergeCell ref="M8:O8"/>
    <mergeCell ref="L1:L2"/>
    <mergeCell ref="D10:O10"/>
    <mergeCell ref="D11:O11"/>
    <mergeCell ref="B22:C22"/>
    <mergeCell ref="D21:O21"/>
    <mergeCell ref="D19:O19"/>
    <mergeCell ref="D20:O20"/>
    <mergeCell ref="B20:C20"/>
    <mergeCell ref="R14:S14"/>
    <mergeCell ref="R16:S16"/>
    <mergeCell ref="R18:S18"/>
    <mergeCell ref="R20:S20"/>
    <mergeCell ref="L7:L8"/>
    <mergeCell ref="J7:K8"/>
    <mergeCell ref="B12:C12"/>
    <mergeCell ref="D12:O12"/>
    <mergeCell ref="T27:AE27"/>
    <mergeCell ref="T28:AE28"/>
    <mergeCell ref="T31:AE31"/>
    <mergeCell ref="T32:AE32"/>
    <mergeCell ref="T29:AE29"/>
    <mergeCell ref="R34:S34"/>
    <mergeCell ref="B30:C30"/>
    <mergeCell ref="D31:O31"/>
    <mergeCell ref="D32:O32"/>
    <mergeCell ref="D27:O27"/>
    <mergeCell ref="D29:O29"/>
    <mergeCell ref="D30:O30"/>
    <mergeCell ref="B28:C28"/>
    <mergeCell ref="B32:C32"/>
    <mergeCell ref="R30:S30"/>
    <mergeCell ref="B34:C34"/>
    <mergeCell ref="D33:O33"/>
    <mergeCell ref="D34:O34"/>
    <mergeCell ref="T21:AE21"/>
    <mergeCell ref="T22:AE22"/>
    <mergeCell ref="T23:AE23"/>
    <mergeCell ref="T24:AE24"/>
    <mergeCell ref="T25:AE25"/>
    <mergeCell ref="D39:O39"/>
    <mergeCell ref="D15:O15"/>
    <mergeCell ref="D18:O18"/>
    <mergeCell ref="T16:AE16"/>
    <mergeCell ref="T17:AE17"/>
    <mergeCell ref="T18:AE18"/>
    <mergeCell ref="D16:O16"/>
    <mergeCell ref="D17:O17"/>
    <mergeCell ref="R22:S22"/>
    <mergeCell ref="D22:O22"/>
    <mergeCell ref="R36:S36"/>
    <mergeCell ref="R32:S32"/>
    <mergeCell ref="R24:S24"/>
    <mergeCell ref="R26:S26"/>
    <mergeCell ref="D28:O28"/>
    <mergeCell ref="R28:S28"/>
    <mergeCell ref="D24:O24"/>
    <mergeCell ref="D25:O25"/>
    <mergeCell ref="T37:AE37"/>
    <mergeCell ref="T42:AE42"/>
    <mergeCell ref="R42:S42"/>
    <mergeCell ref="T38:AE38"/>
    <mergeCell ref="T41:AE41"/>
    <mergeCell ref="T39:AE39"/>
    <mergeCell ref="T40:AE40"/>
    <mergeCell ref="R40:S40"/>
    <mergeCell ref="R38:S38"/>
    <mergeCell ref="W7:W8"/>
    <mergeCell ref="T19:AE19"/>
    <mergeCell ref="T12:AE12"/>
    <mergeCell ref="T15:AE15"/>
    <mergeCell ref="T10:AE10"/>
    <mergeCell ref="T11:AE11"/>
    <mergeCell ref="T13:AE13"/>
    <mergeCell ref="T14:AE14"/>
    <mergeCell ref="T7:V8"/>
    <mergeCell ref="T30:AE30"/>
    <mergeCell ref="T33:AE33"/>
    <mergeCell ref="T34:AE34"/>
    <mergeCell ref="T20:AE20"/>
    <mergeCell ref="T26:AE26"/>
    <mergeCell ref="T35:AE35"/>
    <mergeCell ref="T36:AE36"/>
  </mergeCells>
  <phoneticPr fontId="2"/>
  <conditionalFormatting sqref="B39 B31 B37 B33 B23 B25 B27 B29 B11:C11 B13:C13 B35">
    <cfRule type="expression" dxfId="1773" priority="4" stopIfTrue="1">
      <formula>$C11="土"</formula>
    </cfRule>
    <cfRule type="expression" dxfId="1772" priority="5" stopIfTrue="1">
      <formula>$C11="日"</formula>
    </cfRule>
  </conditionalFormatting>
  <conditionalFormatting sqref="R13:S13 R15:S15 R17:S17 R19:S19 R21:S21 R23:S23 R25:S25 R27:S27 R29:S29 R31:S31 R33:S33 R35:S35 R39:S39 R41:S41 R37:S37">
    <cfRule type="expression" dxfId="1771" priority="6" stopIfTrue="1">
      <formula>$S13="土"</formula>
    </cfRule>
    <cfRule type="expression" dxfId="1770" priority="7" stopIfTrue="1">
      <formula>$S13="日"</formula>
    </cfRule>
  </conditionalFormatting>
  <conditionalFormatting sqref="B21">
    <cfRule type="expression" dxfId="1769" priority="2" stopIfTrue="1">
      <formula>$C$19="月"</formula>
    </cfRule>
    <cfRule type="cellIs" dxfId="1768" priority="3" stopIfTrue="1" operator="between">
      <formula>"3"</formula>
      <formula>"5"</formula>
    </cfRule>
    <cfRule type="expression" dxfId="1767" priority="8" stopIfTrue="1">
      <formula>$C21="土"</formula>
    </cfRule>
    <cfRule type="expression" dxfId="1766" priority="9" stopIfTrue="1">
      <formula>$C21="日"</formula>
    </cfRule>
    <cfRule type="expression" dxfId="1765" priority="10" stopIfTrue="1">
      <formula>$C$19="日"</formula>
    </cfRule>
  </conditionalFormatting>
  <conditionalFormatting sqref="T37 T11 T39 T13 T15 T17 T19 T21 T23 T25 T27 T29 T31 T33 T35 T41 D11 D39 D13 D15 D17 D19 D21 D23 D25 D27 D29 D31 D33 D35 D37">
    <cfRule type="cellIs" dxfId="1764" priority="11" stopIfTrue="1" operator="between">
      <formula>"1"</formula>
      <formula>"3"</formula>
    </cfRule>
  </conditionalFormatting>
  <conditionalFormatting sqref="Q11">
    <cfRule type="cellIs" dxfId="1763" priority="12" stopIfTrue="1" operator="between">
      <formula>"1"</formula>
      <formula>"1"</formula>
    </cfRule>
  </conditionalFormatting>
  <conditionalFormatting sqref="C33 C27 C37 C23 C25 C39 C35 C29 C31">
    <cfRule type="cellIs" dxfId="1762" priority="13" stopIfTrue="1" operator="equal">
      <formula>"土"</formula>
    </cfRule>
    <cfRule type="cellIs" dxfId="1761" priority="14" stopIfTrue="1" operator="equal">
      <formula>"日"</formula>
    </cfRule>
  </conditionalFormatting>
  <conditionalFormatting sqref="R11:S11">
    <cfRule type="expression" dxfId="1760" priority="15" stopIfTrue="1">
      <formula>$S$11="土"</formula>
    </cfRule>
    <cfRule type="expression" dxfId="1759" priority="16" stopIfTrue="1">
      <formula>$S$11="日"</formula>
    </cfRule>
  </conditionalFormatting>
  <conditionalFormatting sqref="D7:H7">
    <cfRule type="cellIs" dxfId="1758" priority="17" stopIfTrue="1" operator="equal">
      <formula>"29"</formula>
    </cfRule>
  </conditionalFormatting>
  <conditionalFormatting sqref="C7">
    <cfRule type="cellIs" dxfId="1757" priority="18" stopIfTrue="1" operator="between">
      <formula>"29"</formula>
      <formula>"30"</formula>
    </cfRule>
  </conditionalFormatting>
  <conditionalFormatting sqref="C21">
    <cfRule type="expression" dxfId="1756" priority="1" stopIfTrue="1">
      <formula>$C$19="月"</formula>
    </cfRule>
    <cfRule type="cellIs" dxfId="1755" priority="19" stopIfTrue="1" operator="equal">
      <formula>"土"</formula>
    </cfRule>
    <cfRule type="cellIs" dxfId="1754" priority="20" stopIfTrue="1" operator="equal">
      <formula>"日"</formula>
    </cfRule>
    <cfRule type="expression" dxfId="1753" priority="21" stopIfTrue="1">
      <formula>$C$19="日"</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
  <sheetViews>
    <sheetView zoomScale="30" zoomScaleNormal="30" workbookViewId="0">
      <selection activeCell="G3" sqref="G3:I3"/>
    </sheetView>
  </sheetViews>
  <sheetFormatPr defaultRowHeight="13.5"/>
  <cols>
    <col min="1" max="1" width="6.625" customWidth="1"/>
    <col min="2" max="8" width="17.125" customWidth="1"/>
    <col min="9" max="9" width="12.625" customWidth="1"/>
    <col min="10" max="16" width="17.125" customWidth="1"/>
    <col min="17" max="17" width="6.625" customWidth="1"/>
    <col min="18" max="18" width="6.625" hidden="1" customWidth="1"/>
    <col min="19" max="25" width="17.125" hidden="1" customWidth="1"/>
    <col min="26" max="26" width="12.625" hidden="1" customWidth="1"/>
    <col min="27" max="33" width="17.125" hidden="1" customWidth="1"/>
    <col min="34" max="34" width="6.625" hidden="1" customWidth="1"/>
    <col min="35" max="36" width="9.625" customWidth="1"/>
    <col min="37" max="53" width="8.625" customWidth="1"/>
  </cols>
  <sheetData>
    <row r="1" spans="1:34" ht="30" customHeight="1">
      <c r="A1" s="360"/>
      <c r="I1" s="28"/>
      <c r="Q1" s="480"/>
      <c r="Z1" s="28"/>
      <c r="AH1" s="480"/>
    </row>
    <row r="2" spans="1:34" ht="25.5" customHeight="1">
      <c r="A2" s="360"/>
      <c r="M2" s="490" t="s">
        <v>108</v>
      </c>
      <c r="N2" s="490"/>
      <c r="O2" s="490"/>
      <c r="P2" s="490"/>
      <c r="Q2" s="480"/>
      <c r="AD2" s="490" t="s">
        <v>108</v>
      </c>
      <c r="AE2" s="490"/>
      <c r="AF2" s="490"/>
      <c r="AG2" s="490"/>
      <c r="AH2" s="480"/>
    </row>
    <row r="3" spans="1:34" ht="60.75" customHeight="1">
      <c r="A3" s="360"/>
      <c r="B3" s="84">
        <f>INT(MOD((MOD(MOD(($C$3+4),7)+INT(($C$3+7)/4),7))+2-$O$3,7))+1</f>
        <v>6</v>
      </c>
      <c r="C3" s="85">
        <f>IF($G$3&lt;&gt;0,VALUE(CONCATENATE($G$3))+1000000,1000000)</f>
        <v>1002021</v>
      </c>
      <c r="F3" s="36" t="str">
        <f>IF($G$3&lt;0,"BC","")</f>
        <v/>
      </c>
      <c r="G3" s="495">
        <v>2021</v>
      </c>
      <c r="H3" s="495"/>
      <c r="I3" s="495"/>
      <c r="J3" s="494" t="s">
        <v>13</v>
      </c>
      <c r="K3" s="494"/>
      <c r="L3" s="494"/>
      <c r="O3" s="84">
        <f>ABS(INT(($C$3-1)/100))-ABS(INT(($C$3-1)/400))+SIGN($C$3+1)</f>
        <v>7516</v>
      </c>
      <c r="P3" s="84">
        <f>1-ABS(SIGN((1-SIGN(MOD($G$3,100)))-(1-SIGN(MOD($G$3,400))))-SIGN(MOD($G$3,4)))</f>
        <v>0</v>
      </c>
      <c r="Q3" s="480"/>
      <c r="S3" s="84">
        <f>INT(MOD((MOD(MOD(($C$3+4),7)+INT(($C$3+7)/4),7))+2-$O$3,7))+1</f>
        <v>6</v>
      </c>
      <c r="T3" s="85">
        <f>IF($G$3&lt;&gt;0,VALUE(CONCATENATE($G$3))+1000000,1000000)</f>
        <v>1002021</v>
      </c>
      <c r="W3" s="36" t="str">
        <f>IF($G$3&lt;0,"BC","")</f>
        <v/>
      </c>
      <c r="X3" s="499">
        <f>G3</f>
        <v>2021</v>
      </c>
      <c r="Y3" s="499"/>
      <c r="Z3" s="499"/>
      <c r="AA3" s="494" t="s">
        <v>13</v>
      </c>
      <c r="AB3" s="494"/>
      <c r="AC3" s="494"/>
      <c r="AF3" s="84">
        <f>ABS(INT(($C$3-1)/100))-ABS(INT(($C$3-1)/400))+SIGN($C$3+1)</f>
        <v>7516</v>
      </c>
      <c r="AG3" s="84">
        <f>1-ABS(SIGN((1-SIGN(MOD($G$3,100)))-(1-SIGN(MOD($G$3,400))))-SIGN(MOD($G$3,4)))</f>
        <v>0</v>
      </c>
      <c r="AH3" s="480"/>
    </row>
    <row r="4" spans="1:34" ht="60" customHeight="1">
      <c r="A4" s="360"/>
      <c r="B4" s="31"/>
      <c r="D4" s="88" t="str">
        <f>IF($G$3&lt;1583,"1582年10月の5日～14日の10日間は閏年の調整により削除されて歴史上は存在しません、その日以前の曜日も違っています","")</f>
        <v/>
      </c>
      <c r="F4" s="33"/>
      <c r="G4" s="33"/>
      <c r="H4" s="33"/>
      <c r="I4" s="33"/>
      <c r="J4" s="34"/>
      <c r="K4" s="34"/>
      <c r="L4" s="34"/>
      <c r="M4" s="32"/>
      <c r="N4" s="32"/>
      <c r="O4" s="35"/>
      <c r="P4" s="31"/>
      <c r="Q4" s="480"/>
      <c r="S4" s="31"/>
      <c r="U4" s="88" t="str">
        <f>IF($G$3&lt;1583,"1582年10月の5日～14日の10日間は閏年の調整により削除されて歴史上は存在しません、その日以前の曜日も違っています","")</f>
        <v/>
      </c>
      <c r="W4" s="33"/>
      <c r="X4" s="33"/>
      <c r="Y4" s="33"/>
      <c r="Z4" s="33"/>
      <c r="AA4" s="34"/>
      <c r="AB4" s="34"/>
      <c r="AC4" s="34"/>
      <c r="AD4" s="32"/>
      <c r="AE4" s="32"/>
      <c r="AF4" s="35"/>
      <c r="AG4" s="31"/>
      <c r="AH4" s="480"/>
    </row>
    <row r="5" spans="1:34" ht="48" customHeight="1">
      <c r="A5" s="360"/>
      <c r="B5" s="2"/>
      <c r="C5" s="222"/>
      <c r="D5" s="223">
        <v>1</v>
      </c>
      <c r="E5" s="493" t="s">
        <v>69</v>
      </c>
      <c r="F5" s="493"/>
      <c r="G5" s="493"/>
      <c r="J5" s="2"/>
      <c r="L5" s="224">
        <f>IF(D5&lt;12,D5+1,1)</f>
        <v>2</v>
      </c>
      <c r="M5" s="493" t="s">
        <v>14</v>
      </c>
      <c r="N5" s="493"/>
      <c r="O5" s="493"/>
      <c r="P5" s="11"/>
      <c r="Q5" s="480"/>
      <c r="S5" s="2"/>
      <c r="T5" s="222"/>
      <c r="U5" s="223">
        <v>1</v>
      </c>
      <c r="V5" s="493" t="s">
        <v>69</v>
      </c>
      <c r="W5" s="493"/>
      <c r="X5" s="493"/>
      <c r="AA5" s="2"/>
      <c r="AC5" s="224">
        <f>IF(U5&lt;12,U5+1,1)</f>
        <v>2</v>
      </c>
      <c r="AD5" s="493" t="s">
        <v>14</v>
      </c>
      <c r="AE5" s="493"/>
      <c r="AF5" s="493"/>
      <c r="AG5" s="11"/>
      <c r="AH5" s="480"/>
    </row>
    <row r="6" spans="1:34" s="1" customFormat="1" ht="39.950000000000003" customHeight="1">
      <c r="A6" s="482"/>
      <c r="B6" s="468" t="s">
        <v>25</v>
      </c>
      <c r="C6" s="469" t="s">
        <v>26</v>
      </c>
      <c r="D6" s="469" t="s">
        <v>27</v>
      </c>
      <c r="E6" s="469" t="s">
        <v>28</v>
      </c>
      <c r="F6" s="469" t="s">
        <v>29</v>
      </c>
      <c r="G6" s="469" t="s">
        <v>30</v>
      </c>
      <c r="H6" s="470" t="s">
        <v>31</v>
      </c>
      <c r="I6" s="471"/>
      <c r="J6" s="468" t="s">
        <v>25</v>
      </c>
      <c r="K6" s="469" t="s">
        <v>26</v>
      </c>
      <c r="L6" s="469" t="s">
        <v>27</v>
      </c>
      <c r="M6" s="469" t="s">
        <v>28</v>
      </c>
      <c r="N6" s="469" t="s">
        <v>29</v>
      </c>
      <c r="O6" s="469" t="s">
        <v>30</v>
      </c>
      <c r="P6" s="470" t="s">
        <v>31</v>
      </c>
      <c r="Q6" s="481"/>
      <c r="S6" s="468" t="s">
        <v>25</v>
      </c>
      <c r="T6" s="469" t="s">
        <v>26</v>
      </c>
      <c r="U6" s="469" t="s">
        <v>27</v>
      </c>
      <c r="V6" s="469" t="s">
        <v>28</v>
      </c>
      <c r="W6" s="469" t="s">
        <v>29</v>
      </c>
      <c r="X6" s="469" t="s">
        <v>30</v>
      </c>
      <c r="Y6" s="470" t="s">
        <v>31</v>
      </c>
      <c r="Z6" s="471"/>
      <c r="AA6" s="468" t="s">
        <v>25</v>
      </c>
      <c r="AB6" s="469" t="s">
        <v>26</v>
      </c>
      <c r="AC6" s="469" t="s">
        <v>27</v>
      </c>
      <c r="AD6" s="469" t="s">
        <v>28</v>
      </c>
      <c r="AE6" s="469" t="s">
        <v>29</v>
      </c>
      <c r="AF6" s="469" t="s">
        <v>30</v>
      </c>
      <c r="AG6" s="470" t="s">
        <v>31</v>
      </c>
      <c r="AH6" s="481"/>
    </row>
    <row r="7" spans="1:34" s="1" customFormat="1" ht="39.950000000000003" customHeight="1">
      <c r="A7" s="482"/>
      <c r="B7" s="473" t="str">
        <f>IF(2-$B$3=1,1,"")</f>
        <v/>
      </c>
      <c r="C7" s="474" t="str">
        <f>IF(3-$B$3=1,1,IF(B7&lt;&gt;"",B7+1,""))</f>
        <v/>
      </c>
      <c r="D7" s="474" t="str">
        <f>IF(4-$B$3=1,1,IF(C7&lt;&gt;"",C7+1,""))</f>
        <v/>
      </c>
      <c r="E7" s="474" t="str">
        <f>IF(5-$B$3=1,1,IF(D7&lt;&gt;"",D7+1,""))</f>
        <v/>
      </c>
      <c r="F7" s="474" t="str">
        <f>IF(6-$B$3=1,1,IF(E7&lt;&gt;"",E7+1,""))</f>
        <v/>
      </c>
      <c r="G7" s="477">
        <f>IF(7-$B$3=1,1,IF(F7&lt;&gt;"",F7+1,""))</f>
        <v>1</v>
      </c>
      <c r="H7" s="475">
        <f>IF(8-$B$3=1,1,IF(G7&lt;&gt;"",G7+1,""))</f>
        <v>2</v>
      </c>
      <c r="I7" s="476"/>
      <c r="J7" s="473" t="str">
        <f>IF(H11=31,1,"")</f>
        <v/>
      </c>
      <c r="K7" s="474">
        <f>IF(B12=31,1,IF(J7&lt;&gt;"",J7+1,""))</f>
        <v>1</v>
      </c>
      <c r="L7" s="474">
        <f>IF(C12=31,1,IF(K7&lt;&gt;"",K7+1,""))</f>
        <v>2</v>
      </c>
      <c r="M7" s="474">
        <f>IF(D11=31,1,IF(L7&lt;&gt;"",L7+1,""))</f>
        <v>3</v>
      </c>
      <c r="N7" s="474">
        <f>IF(E11=31,1,IF(M7&lt;&gt;"",M7+1,""))</f>
        <v>4</v>
      </c>
      <c r="O7" s="474">
        <f>IF(F11=31,1,IF(N7&lt;&gt;"",N7+1,""))</f>
        <v>5</v>
      </c>
      <c r="P7" s="475">
        <f>IF(G11=31,1,IF(O7&lt;&gt;"",O7+1,""))</f>
        <v>6</v>
      </c>
      <c r="Q7" s="481"/>
      <c r="S7" s="473" t="str">
        <f>IF(2-$B$3=1,1,"")</f>
        <v/>
      </c>
      <c r="T7" s="474" t="str">
        <f>IF(3-$B$3=1,1,IF(S7&lt;&gt;"",S7+1,""))</f>
        <v/>
      </c>
      <c r="U7" s="474" t="str">
        <f>IF(4-$B$3=1,1,IF(T7&lt;&gt;"",T7+1,""))</f>
        <v/>
      </c>
      <c r="V7" s="474" t="str">
        <f>IF(5-$B$3=1,1,IF(U7&lt;&gt;"",U7+1,""))</f>
        <v/>
      </c>
      <c r="W7" s="474" t="str">
        <f>IF(6-$B$3=1,1,IF(V7&lt;&gt;"",V7+1,""))</f>
        <v/>
      </c>
      <c r="X7" s="477">
        <f>IF(7-$B$3=1,1,IF(W7&lt;&gt;"",W7+1,""))</f>
        <v>1</v>
      </c>
      <c r="Y7" s="475">
        <f>IF(8-$B$3=1,1,IF(X7&lt;&gt;"",X7+1,""))</f>
        <v>2</v>
      </c>
      <c r="Z7" s="476"/>
      <c r="AA7" s="473" t="str">
        <f>IF(Y11=31,1,"")</f>
        <v/>
      </c>
      <c r="AB7" s="474">
        <f>IF(S12=31,1,IF(AA7&lt;&gt;"",AA7+1,""))</f>
        <v>1</v>
      </c>
      <c r="AC7" s="474">
        <f>IF(T12=31,1,IF(AB7&lt;&gt;"",AB7+1,""))</f>
        <v>2</v>
      </c>
      <c r="AD7" s="474">
        <f>IF(U11=31,1,IF(AC7&lt;&gt;"",AC7+1,""))</f>
        <v>3</v>
      </c>
      <c r="AE7" s="474">
        <f>IF(V11=31,1,IF(AD7&lt;&gt;"",AD7+1,""))</f>
        <v>4</v>
      </c>
      <c r="AF7" s="474">
        <f>IF(W11=31,1,IF(AE7&lt;&gt;"",AE7+1,""))</f>
        <v>5</v>
      </c>
      <c r="AG7" s="475">
        <f>IF(X11=31,1,IF(AF7&lt;&gt;"",AF7+1,""))</f>
        <v>6</v>
      </c>
      <c r="AH7" s="481"/>
    </row>
    <row r="8" spans="1:34" s="1" customFormat="1" ht="39.950000000000003" customHeight="1">
      <c r="A8" s="482"/>
      <c r="B8" s="473">
        <f>IF(B7&lt;&gt;"",B7+7,H7+1)</f>
        <v>3</v>
      </c>
      <c r="C8" s="474">
        <f>IF(B8&lt;&gt;"",B8+1,"")</f>
        <v>4</v>
      </c>
      <c r="D8" s="474">
        <f>IF(C8&lt;&gt;"",C8+1,"")</f>
        <v>5</v>
      </c>
      <c r="E8" s="474">
        <f>IF(D8&lt;&gt;"",D8+1,"")</f>
        <v>6</v>
      </c>
      <c r="F8" s="474">
        <f>IF(E8&lt;&gt;"",E8+1,"")</f>
        <v>7</v>
      </c>
      <c r="G8" s="474">
        <f>IF(F8&lt;&gt;"",F8+1,"")</f>
        <v>8</v>
      </c>
      <c r="H8" s="475">
        <f>IF(H7&lt;&gt;"",H7+7,"")</f>
        <v>9</v>
      </c>
      <c r="I8" s="476"/>
      <c r="J8" s="473">
        <f>IF(J7&lt;&gt;"",J7+7,P7+1)</f>
        <v>7</v>
      </c>
      <c r="K8" s="474">
        <f>IF(J8&lt;&gt;"",J8+1,"")</f>
        <v>8</v>
      </c>
      <c r="L8" s="474">
        <f>IF(K8&lt;&gt;"",K8+1,"")</f>
        <v>9</v>
      </c>
      <c r="M8" s="474">
        <f>IF(L8&lt;&gt;"",L8+1,"")</f>
        <v>10</v>
      </c>
      <c r="N8" s="474">
        <f>IF(M8&lt;&gt;"",M8+1,"")</f>
        <v>11</v>
      </c>
      <c r="O8" s="474">
        <f>IF(N8&lt;&gt;"",N8+1,"")</f>
        <v>12</v>
      </c>
      <c r="P8" s="475">
        <f>IF(P7&lt;&gt;"",P7+7,O8+1)</f>
        <v>13</v>
      </c>
      <c r="Q8" s="481"/>
      <c r="S8" s="473">
        <f>IF(S7&lt;&gt;"",S7+7,Y7+1)</f>
        <v>3</v>
      </c>
      <c r="T8" s="474">
        <f>IF(S8&lt;&gt;"",S8+1,"")</f>
        <v>4</v>
      </c>
      <c r="U8" s="474">
        <f>IF(T8&lt;&gt;"",T8+1,"")</f>
        <v>5</v>
      </c>
      <c r="V8" s="474">
        <f>IF(U8&lt;&gt;"",U8+1,"")</f>
        <v>6</v>
      </c>
      <c r="W8" s="474">
        <f>IF(V8&lt;&gt;"",V8+1,"")</f>
        <v>7</v>
      </c>
      <c r="X8" s="474">
        <f>IF(W8&lt;&gt;"",W8+1,"")</f>
        <v>8</v>
      </c>
      <c r="Y8" s="475">
        <f>IF(Y7&lt;&gt;"",Y7+7,"")</f>
        <v>9</v>
      </c>
      <c r="Z8" s="476"/>
      <c r="AA8" s="473">
        <f>IF(AA7&lt;&gt;"",AA7+7,AG7+1)</f>
        <v>7</v>
      </c>
      <c r="AB8" s="474">
        <f>IF(AA8&lt;&gt;"",AA8+1,"")</f>
        <v>8</v>
      </c>
      <c r="AC8" s="474">
        <f>IF(AB8&lt;&gt;"",AB8+1,"")</f>
        <v>9</v>
      </c>
      <c r="AD8" s="474">
        <f>IF(AC8&lt;&gt;"",AC8+1,"")</f>
        <v>10</v>
      </c>
      <c r="AE8" s="474">
        <f>IF(AD8&lt;&gt;"",AD8+1,"")</f>
        <v>11</v>
      </c>
      <c r="AF8" s="474">
        <f>IF(AE8&lt;&gt;"",AE8+1,"")</f>
        <v>12</v>
      </c>
      <c r="AG8" s="475">
        <f>IF(AG7&lt;&gt;"",AG7+7,AF8+1)</f>
        <v>13</v>
      </c>
      <c r="AH8" s="481"/>
    </row>
    <row r="9" spans="1:34" s="1" customFormat="1" ht="39.950000000000003" customHeight="1">
      <c r="A9" s="482"/>
      <c r="B9" s="473">
        <f>IF(B8&lt;&gt;"",B8+7,H8+1)</f>
        <v>10</v>
      </c>
      <c r="C9" s="474">
        <f t="shared" ref="C9:F10" si="0">IF(C8&lt;&gt;"",C8+7,"")</f>
        <v>11</v>
      </c>
      <c r="D9" s="474">
        <f t="shared" si="0"/>
        <v>12</v>
      </c>
      <c r="E9" s="474">
        <f t="shared" si="0"/>
        <v>13</v>
      </c>
      <c r="F9" s="474">
        <f t="shared" si="0"/>
        <v>14</v>
      </c>
      <c r="G9" s="474">
        <f t="shared" ref="G9" si="1">IF(G8&lt;&gt;"",G8+7,"")</f>
        <v>15</v>
      </c>
      <c r="H9" s="475">
        <f>IF(H8&lt;&gt;"",H8+7,"")</f>
        <v>16</v>
      </c>
      <c r="I9" s="476"/>
      <c r="J9" s="473">
        <f>IF(J8&lt;&gt;"",J8+7,P8+1)</f>
        <v>14</v>
      </c>
      <c r="K9" s="474">
        <f t="shared" ref="K9:N10" si="2">IF(K8&lt;&gt;"",K8+7,"")</f>
        <v>15</v>
      </c>
      <c r="L9" s="474">
        <f t="shared" si="2"/>
        <v>16</v>
      </c>
      <c r="M9" s="474">
        <f t="shared" si="2"/>
        <v>17</v>
      </c>
      <c r="N9" s="474">
        <f t="shared" si="2"/>
        <v>18</v>
      </c>
      <c r="O9" s="474">
        <f t="shared" ref="O9" si="3">IF(O8&lt;&gt;"",O8+7,"")</f>
        <v>19</v>
      </c>
      <c r="P9" s="475">
        <f>IF(P8&lt;&gt;"",P8+7,"")</f>
        <v>20</v>
      </c>
      <c r="Q9" s="481"/>
      <c r="S9" s="473">
        <f>IF(S8&lt;&gt;"",S8+7,Y8+1)</f>
        <v>10</v>
      </c>
      <c r="T9" s="474">
        <f t="shared" ref="T9:W9" si="4">IF(T8&lt;&gt;"",T8+7,"")</f>
        <v>11</v>
      </c>
      <c r="U9" s="474">
        <f t="shared" si="4"/>
        <v>12</v>
      </c>
      <c r="V9" s="474">
        <f t="shared" si="4"/>
        <v>13</v>
      </c>
      <c r="W9" s="474">
        <f t="shared" si="4"/>
        <v>14</v>
      </c>
      <c r="X9" s="474">
        <f t="shared" ref="X9" si="5">IF(X8&lt;&gt;"",X8+7,"")</f>
        <v>15</v>
      </c>
      <c r="Y9" s="475">
        <f>IF(Y8&lt;&gt;"",Y8+7,"")</f>
        <v>16</v>
      </c>
      <c r="Z9" s="476"/>
      <c r="AA9" s="473">
        <f>IF(AA8&lt;&gt;"",AA8+7,AG8+1)</f>
        <v>14</v>
      </c>
      <c r="AB9" s="474">
        <f t="shared" ref="AB9:AE9" si="6">IF(AB8&lt;&gt;"",AB8+7,"")</f>
        <v>15</v>
      </c>
      <c r="AC9" s="474">
        <f t="shared" si="6"/>
        <v>16</v>
      </c>
      <c r="AD9" s="474">
        <f t="shared" si="6"/>
        <v>17</v>
      </c>
      <c r="AE9" s="474">
        <f t="shared" si="6"/>
        <v>18</v>
      </c>
      <c r="AF9" s="474">
        <f t="shared" ref="AF9" si="7">IF(AF8&lt;&gt;"",AF8+7,"")</f>
        <v>19</v>
      </c>
      <c r="AG9" s="475">
        <f>IF(AG8&lt;&gt;"",AG8+7,"")</f>
        <v>20</v>
      </c>
      <c r="AH9" s="481"/>
    </row>
    <row r="10" spans="1:34" s="1" customFormat="1" ht="39.950000000000003" customHeight="1">
      <c r="A10" s="482"/>
      <c r="B10" s="473">
        <f>IF(B9&lt;&gt;"",B9+7,H9+1)</f>
        <v>17</v>
      </c>
      <c r="C10" s="474">
        <f t="shared" si="0"/>
        <v>18</v>
      </c>
      <c r="D10" s="477">
        <f t="shared" si="0"/>
        <v>19</v>
      </c>
      <c r="E10" s="474">
        <f t="shared" si="0"/>
        <v>20</v>
      </c>
      <c r="F10" s="474">
        <f t="shared" si="0"/>
        <v>21</v>
      </c>
      <c r="G10" s="474">
        <f t="shared" ref="G10" si="8">IF(G9&lt;&gt;"",G9+7,"")</f>
        <v>22</v>
      </c>
      <c r="H10" s="475">
        <f>IF(H9&lt;&gt;"",H9+7,"")</f>
        <v>23</v>
      </c>
      <c r="I10" s="476"/>
      <c r="J10" s="473">
        <f>IF(J9&lt;&gt;"",J9+7,P9+1)</f>
        <v>21</v>
      </c>
      <c r="K10" s="474">
        <f t="shared" si="2"/>
        <v>22</v>
      </c>
      <c r="L10" s="477">
        <f t="shared" si="2"/>
        <v>23</v>
      </c>
      <c r="M10" s="474">
        <f t="shared" si="2"/>
        <v>24</v>
      </c>
      <c r="N10" s="474">
        <f t="shared" si="2"/>
        <v>25</v>
      </c>
      <c r="O10" s="474">
        <f t="shared" ref="O10" si="9">IF(O9&lt;&gt;"",O9+7,"")</f>
        <v>26</v>
      </c>
      <c r="P10" s="475">
        <f>IF(P9&lt;&gt;"",P9+7,"")</f>
        <v>27</v>
      </c>
      <c r="Q10" s="481"/>
      <c r="S10" s="473">
        <f>IF(S9&lt;&gt;"",S9+7,Y9+1)</f>
        <v>17</v>
      </c>
      <c r="T10" s="474">
        <f t="shared" ref="T10:X10" si="10">IF(T9&lt;&gt;"",T9+7,"")</f>
        <v>18</v>
      </c>
      <c r="U10" s="477">
        <f t="shared" si="10"/>
        <v>19</v>
      </c>
      <c r="V10" s="474">
        <f t="shared" si="10"/>
        <v>20</v>
      </c>
      <c r="W10" s="474">
        <f t="shared" si="10"/>
        <v>21</v>
      </c>
      <c r="X10" s="474">
        <f t="shared" si="10"/>
        <v>22</v>
      </c>
      <c r="Y10" s="475">
        <f>IF(Y9&lt;&gt;"",Y9+7,"")</f>
        <v>23</v>
      </c>
      <c r="Z10" s="476"/>
      <c r="AA10" s="473">
        <f>IF(AA9&lt;&gt;"",AA9+7,AG9+1)</f>
        <v>21</v>
      </c>
      <c r="AB10" s="474">
        <f t="shared" ref="AB10:AE10" si="11">IF(AB9&lt;&gt;"",AB9+7,"")</f>
        <v>22</v>
      </c>
      <c r="AC10" s="477">
        <f t="shared" si="11"/>
        <v>23</v>
      </c>
      <c r="AD10" s="474">
        <f t="shared" si="11"/>
        <v>24</v>
      </c>
      <c r="AE10" s="474">
        <f t="shared" si="11"/>
        <v>25</v>
      </c>
      <c r="AF10" s="474">
        <f t="shared" ref="AF10" si="12">IF(AF9&lt;&gt;"",AF9+7,"")</f>
        <v>26</v>
      </c>
      <c r="AG10" s="475">
        <f>IF(AG9&lt;&gt;"",AG9+7,"")</f>
        <v>27</v>
      </c>
      <c r="AH10" s="481"/>
    </row>
    <row r="11" spans="1:34" s="1" customFormat="1" ht="39.950000000000003" customHeight="1">
      <c r="A11" s="482"/>
      <c r="B11" s="473">
        <f>IF(B10&lt;&gt;"",B10+7,H10+1)</f>
        <v>24</v>
      </c>
      <c r="C11" s="474">
        <f t="shared" ref="C11:H12" si="13">IF(B11&lt;&gt;"",IF(B11&gt;=31,"",B11+1),"")</f>
        <v>25</v>
      </c>
      <c r="D11" s="474">
        <f t="shared" si="13"/>
        <v>26</v>
      </c>
      <c r="E11" s="474">
        <f t="shared" si="13"/>
        <v>27</v>
      </c>
      <c r="F11" s="474">
        <f t="shared" si="13"/>
        <v>28</v>
      </c>
      <c r="G11" s="474">
        <f t="shared" si="13"/>
        <v>29</v>
      </c>
      <c r="H11" s="475">
        <f t="shared" si="13"/>
        <v>30</v>
      </c>
      <c r="I11" s="476"/>
      <c r="J11" s="473">
        <f>IF(J10&lt;&gt;"",IF(J10+7&gt;28+$P$3,"",J10+7),"")</f>
        <v>28</v>
      </c>
      <c r="K11" s="474" t="str">
        <f t="shared" ref="K11:P12" si="14">IF(J11&lt;&gt;"",IF(J11&gt;=28+$P$3,"",J11+1),"")</f>
        <v/>
      </c>
      <c r="L11" s="474" t="str">
        <f t="shared" si="14"/>
        <v/>
      </c>
      <c r="M11" s="474" t="str">
        <f t="shared" si="14"/>
        <v/>
      </c>
      <c r="N11" s="474" t="str">
        <f t="shared" si="14"/>
        <v/>
      </c>
      <c r="O11" s="474" t="str">
        <f t="shared" si="14"/>
        <v/>
      </c>
      <c r="P11" s="474" t="str">
        <f t="shared" si="14"/>
        <v/>
      </c>
      <c r="Q11" s="481"/>
      <c r="S11" s="473">
        <f>IF(S10&lt;&gt;"",S10+7,Y10+1)</f>
        <v>24</v>
      </c>
      <c r="T11" s="474">
        <f t="shared" ref="T11:T12" si="15">IF(S11&lt;&gt;"",IF(S11&gt;=31,"",S11+1),"")</f>
        <v>25</v>
      </c>
      <c r="U11" s="474">
        <f t="shared" ref="U11:U12" si="16">IF(T11&lt;&gt;"",IF(T11&gt;=31,"",T11+1),"")</f>
        <v>26</v>
      </c>
      <c r="V11" s="474">
        <f t="shared" ref="V11:V12" si="17">IF(U11&lt;&gt;"",IF(U11&gt;=31,"",U11+1),"")</f>
        <v>27</v>
      </c>
      <c r="W11" s="474">
        <f t="shared" ref="W11:W12" si="18">IF(V11&lt;&gt;"",IF(V11&gt;=31,"",V11+1),"")</f>
        <v>28</v>
      </c>
      <c r="X11" s="474">
        <f t="shared" ref="X11:X12" si="19">IF(W11&lt;&gt;"",IF(W11&gt;=31,"",W11+1),"")</f>
        <v>29</v>
      </c>
      <c r="Y11" s="475">
        <f t="shared" ref="Y11:Y12" si="20">IF(X11&lt;&gt;"",IF(X11&gt;=31,"",X11+1),"")</f>
        <v>30</v>
      </c>
      <c r="Z11" s="476"/>
      <c r="AA11" s="473">
        <f>IF(AA10&lt;&gt;"",IF(AA10+7&gt;28+$P$3,"",AA10+7),"")</f>
        <v>28</v>
      </c>
      <c r="AB11" s="474" t="str">
        <f t="shared" ref="AB11:AB12" si="21">IF(AA11&lt;&gt;"",IF(AA11&gt;=28+$P$3,"",AA11+1),"")</f>
        <v/>
      </c>
      <c r="AC11" s="474" t="str">
        <f t="shared" ref="AC11:AC12" si="22">IF(AB11&lt;&gt;"",IF(AB11&gt;=28+$P$3,"",AB11+1),"")</f>
        <v/>
      </c>
      <c r="AD11" s="474" t="str">
        <f t="shared" ref="AD11:AD12" si="23">IF(AC11&lt;&gt;"",IF(AC11&gt;=28+$P$3,"",AC11+1),"")</f>
        <v/>
      </c>
      <c r="AE11" s="474" t="str">
        <f t="shared" ref="AE11:AE12" si="24">IF(AD11&lt;&gt;"",IF(AD11&gt;=28+$P$3,"",AD11+1),"")</f>
        <v/>
      </c>
      <c r="AF11" s="474" t="str">
        <f t="shared" ref="AF11:AF12" si="25">IF(AE11&lt;&gt;"",IF(AE11&gt;=28+$P$3,"",AE11+1),"")</f>
        <v/>
      </c>
      <c r="AG11" s="474" t="str">
        <f t="shared" ref="AG11:AG12" si="26">IF(AF11&lt;&gt;"",IF(AF11&gt;=28+$P$3,"",AF11+1),"")</f>
        <v/>
      </c>
      <c r="AH11" s="481"/>
    </row>
    <row r="12" spans="1:34" s="1" customFormat="1" ht="39.950000000000003" customHeight="1">
      <c r="A12" s="482"/>
      <c r="B12" s="473">
        <f>IF(B11&lt;&gt;"",IF(B11+7&gt;31,"",B11+7),"")</f>
        <v>31</v>
      </c>
      <c r="C12" s="474" t="str">
        <f t="shared" si="13"/>
        <v/>
      </c>
      <c r="D12" s="474" t="str">
        <f t="shared" si="13"/>
        <v/>
      </c>
      <c r="E12" s="474" t="str">
        <f t="shared" si="13"/>
        <v/>
      </c>
      <c r="F12" s="474" t="str">
        <f t="shared" si="13"/>
        <v/>
      </c>
      <c r="G12" s="474" t="str">
        <f t="shared" si="13"/>
        <v/>
      </c>
      <c r="H12" s="475" t="str">
        <f t="shared" si="13"/>
        <v/>
      </c>
      <c r="I12" s="476"/>
      <c r="J12" s="473" t="str">
        <f>IF(J11&lt;&gt;"",IF(J11+7&gt;28+$P$3,"",J11+7),"")</f>
        <v/>
      </c>
      <c r="K12" s="474" t="str">
        <f t="shared" si="14"/>
        <v/>
      </c>
      <c r="L12" s="474" t="str">
        <f t="shared" si="14"/>
        <v/>
      </c>
      <c r="M12" s="474" t="str">
        <f t="shared" si="14"/>
        <v/>
      </c>
      <c r="N12" s="474" t="str">
        <f t="shared" si="14"/>
        <v/>
      </c>
      <c r="O12" s="474" t="str">
        <f t="shared" si="14"/>
        <v/>
      </c>
      <c r="P12" s="474" t="str">
        <f t="shared" si="14"/>
        <v/>
      </c>
      <c r="Q12" s="481"/>
      <c r="S12" s="473">
        <f>IF(S11&lt;&gt;"",IF(S11+7&gt;31,"",S11+7),"")</f>
        <v>31</v>
      </c>
      <c r="T12" s="474" t="str">
        <f t="shared" si="15"/>
        <v/>
      </c>
      <c r="U12" s="474" t="str">
        <f t="shared" si="16"/>
        <v/>
      </c>
      <c r="V12" s="474" t="str">
        <f t="shared" si="17"/>
        <v/>
      </c>
      <c r="W12" s="474" t="str">
        <f t="shared" si="18"/>
        <v/>
      </c>
      <c r="X12" s="474" t="str">
        <f t="shared" si="19"/>
        <v/>
      </c>
      <c r="Y12" s="475" t="str">
        <f t="shared" si="20"/>
        <v/>
      </c>
      <c r="Z12" s="476"/>
      <c r="AA12" s="473" t="str">
        <f>IF(AA11&lt;&gt;"",IF(AA11+7&gt;28+$P$3,"",AA11+7),"")</f>
        <v/>
      </c>
      <c r="AB12" s="474" t="str">
        <f t="shared" si="21"/>
        <v/>
      </c>
      <c r="AC12" s="474" t="str">
        <f t="shared" si="22"/>
        <v/>
      </c>
      <c r="AD12" s="474" t="str">
        <f t="shared" si="23"/>
        <v/>
      </c>
      <c r="AE12" s="474" t="str">
        <f t="shared" si="24"/>
        <v/>
      </c>
      <c r="AF12" s="474" t="str">
        <f t="shared" si="25"/>
        <v/>
      </c>
      <c r="AG12" s="474" t="str">
        <f t="shared" si="26"/>
        <v/>
      </c>
      <c r="AH12" s="481"/>
    </row>
    <row r="13" spans="1:34" ht="50.1" customHeight="1">
      <c r="A13" s="360"/>
      <c r="B13" s="266"/>
      <c r="C13" s="9"/>
      <c r="D13" s="9"/>
      <c r="E13" s="9"/>
      <c r="F13" s="9"/>
      <c r="G13" s="9"/>
      <c r="H13" s="10"/>
      <c r="J13" s="8"/>
      <c r="K13" s="9"/>
      <c r="L13" s="9"/>
      <c r="M13" s="9"/>
      <c r="N13" s="9"/>
      <c r="O13" s="9"/>
      <c r="P13" s="10"/>
      <c r="Q13" s="480"/>
      <c r="S13" s="266"/>
      <c r="T13" s="9"/>
      <c r="U13" s="9"/>
      <c r="V13" s="9"/>
      <c r="W13" s="9"/>
      <c r="X13" s="9"/>
      <c r="Y13" s="10"/>
      <c r="AA13" s="8"/>
      <c r="AB13" s="9"/>
      <c r="AC13" s="9"/>
      <c r="AD13" s="9"/>
      <c r="AE13" s="9"/>
      <c r="AF13" s="9"/>
      <c r="AG13" s="10"/>
      <c r="AH13" s="480"/>
    </row>
    <row r="14" spans="1:34" ht="48" customHeight="1">
      <c r="A14" s="360"/>
      <c r="B14" s="103"/>
      <c r="C14" s="437">
        <f>INT(20.8431+0.242194*(卓上!$G$3-1980)-INT((卓上!$G$3-1980)/4))</f>
        <v>20</v>
      </c>
      <c r="D14" s="224">
        <f>IF(L5&lt;12,L5+1,1)</f>
        <v>3</v>
      </c>
      <c r="E14" s="493" t="s">
        <v>15</v>
      </c>
      <c r="F14" s="493"/>
      <c r="G14" s="493"/>
      <c r="H14" s="102"/>
      <c r="J14" s="2"/>
      <c r="L14" s="224">
        <f>IF(D14&lt;12,D14+1,1)</f>
        <v>4</v>
      </c>
      <c r="M14" s="493" t="s">
        <v>16</v>
      </c>
      <c r="N14" s="493"/>
      <c r="O14" s="493"/>
      <c r="P14" s="11"/>
      <c r="Q14" s="480"/>
      <c r="S14" s="103"/>
      <c r="T14" s="437">
        <f>INT(20.8431+0.242194*(卓上!$G$3-1980)-INT((卓上!$G$3-1980)/4))</f>
        <v>20</v>
      </c>
      <c r="U14" s="224">
        <f>IF(AC5&lt;12,AC5+1,1)</f>
        <v>3</v>
      </c>
      <c r="V14" s="493" t="s">
        <v>15</v>
      </c>
      <c r="W14" s="493"/>
      <c r="Y14" s="102"/>
      <c r="AA14" s="2"/>
      <c r="AC14" s="224">
        <f>IF(U14&lt;12,U14+1,1)</f>
        <v>4</v>
      </c>
      <c r="AD14" s="493" t="s">
        <v>16</v>
      </c>
      <c r="AE14" s="493"/>
      <c r="AG14" s="11"/>
      <c r="AH14" s="480"/>
    </row>
    <row r="15" spans="1:34" s="1" customFormat="1" ht="39.950000000000003" customHeight="1">
      <c r="A15" s="482"/>
      <c r="B15" s="468" t="s">
        <v>25</v>
      </c>
      <c r="C15" s="469" t="s">
        <v>26</v>
      </c>
      <c r="D15" s="469" t="s">
        <v>27</v>
      </c>
      <c r="E15" s="469" t="s">
        <v>28</v>
      </c>
      <c r="F15" s="469" t="s">
        <v>29</v>
      </c>
      <c r="G15" s="469" t="s">
        <v>30</v>
      </c>
      <c r="H15" s="470" t="s">
        <v>31</v>
      </c>
      <c r="I15" s="471"/>
      <c r="J15" s="468" t="s">
        <v>25</v>
      </c>
      <c r="K15" s="469" t="s">
        <v>26</v>
      </c>
      <c r="L15" s="469" t="s">
        <v>27</v>
      </c>
      <c r="M15" s="469" t="s">
        <v>28</v>
      </c>
      <c r="N15" s="469" t="s">
        <v>29</v>
      </c>
      <c r="O15" s="469" t="s">
        <v>30</v>
      </c>
      <c r="P15" s="470" t="s">
        <v>31</v>
      </c>
      <c r="Q15" s="481"/>
      <c r="S15" s="468" t="s">
        <v>25</v>
      </c>
      <c r="T15" s="469" t="s">
        <v>26</v>
      </c>
      <c r="U15" s="469" t="s">
        <v>27</v>
      </c>
      <c r="V15" s="469" t="s">
        <v>28</v>
      </c>
      <c r="W15" s="469" t="s">
        <v>29</v>
      </c>
      <c r="X15" s="469" t="s">
        <v>30</v>
      </c>
      <c r="Y15" s="470" t="s">
        <v>31</v>
      </c>
      <c r="Z15" s="471"/>
      <c r="AA15" s="468" t="s">
        <v>25</v>
      </c>
      <c r="AB15" s="469" t="s">
        <v>26</v>
      </c>
      <c r="AC15" s="469" t="s">
        <v>27</v>
      </c>
      <c r="AD15" s="469" t="s">
        <v>28</v>
      </c>
      <c r="AE15" s="469" t="s">
        <v>29</v>
      </c>
      <c r="AF15" s="469" t="s">
        <v>30</v>
      </c>
      <c r="AG15" s="470" t="s">
        <v>31</v>
      </c>
      <c r="AH15" s="481"/>
    </row>
    <row r="16" spans="1:34" s="1" customFormat="1" ht="39.950000000000003" customHeight="1">
      <c r="A16" s="482"/>
      <c r="B16" s="473" t="str">
        <f>IF(P10=28+$P$3,1,IF(P11=28+$P$3,1,""))</f>
        <v/>
      </c>
      <c r="C16" s="474">
        <f t="shared" ref="C16:H16" si="27">IF(J11=28+$P$3,1,IF(B16&lt;&gt;"",B16+1,""))</f>
        <v>1</v>
      </c>
      <c r="D16" s="474">
        <f t="shared" si="27"/>
        <v>2</v>
      </c>
      <c r="E16" s="474">
        <f t="shared" si="27"/>
        <v>3</v>
      </c>
      <c r="F16" s="474">
        <f t="shared" si="27"/>
        <v>4</v>
      </c>
      <c r="G16" s="474">
        <f t="shared" si="27"/>
        <v>5</v>
      </c>
      <c r="H16" s="475">
        <f t="shared" si="27"/>
        <v>6</v>
      </c>
      <c r="I16" s="476"/>
      <c r="J16" s="473" t="str">
        <f>IF(H20=31,1,"")</f>
        <v/>
      </c>
      <c r="K16" s="474" t="str">
        <f>IF(B21=31,1,IF(J16&lt;&gt;"",J16+1,""))</f>
        <v/>
      </c>
      <c r="L16" s="474" t="str">
        <f>IF(C21=31,1,IF(K16&lt;&gt;"",K16+1,""))</f>
        <v/>
      </c>
      <c r="M16" s="474" t="str">
        <f>IF(D20=31,1,IF(L16&lt;&gt;"",L16+1,""))</f>
        <v/>
      </c>
      <c r="N16" s="474">
        <f>IF(E20=31,1,IF(M16&lt;&gt;"",M16+1,""))</f>
        <v>1</v>
      </c>
      <c r="O16" s="477">
        <f>IF(F20=31,1,IF(N16&lt;&gt;"",N16+1,""))</f>
        <v>2</v>
      </c>
      <c r="P16" s="475">
        <f>IF(G20=31,1,IF(O16&lt;&gt;"",O16+1,""))</f>
        <v>3</v>
      </c>
      <c r="Q16" s="481"/>
      <c r="S16" s="473" t="str">
        <f>IF(AG10=28+$P$3,1,IF(AG11=28+$P$3,1,""))</f>
        <v/>
      </c>
      <c r="T16" s="474">
        <f t="shared" ref="T16" si="28">IF(AA11=28+$P$3,1,IF(S16&lt;&gt;"",S16+1,""))</f>
        <v>1</v>
      </c>
      <c r="U16" s="474">
        <f t="shared" ref="U16" si="29">IF(AB11=28+$P$3,1,IF(T16&lt;&gt;"",T16+1,""))</f>
        <v>2</v>
      </c>
      <c r="V16" s="474">
        <f t="shared" ref="V16" si="30">IF(AC11=28+$P$3,1,IF(U16&lt;&gt;"",U16+1,""))</f>
        <v>3</v>
      </c>
      <c r="W16" s="474">
        <f t="shared" ref="W16:X16" si="31">IF(AD11=28+$P$3,1,IF(V16&lt;&gt;"",V16+1,""))</f>
        <v>4</v>
      </c>
      <c r="X16" s="474">
        <f t="shared" si="31"/>
        <v>5</v>
      </c>
      <c r="Y16" s="475">
        <f t="shared" ref="Y16" si="32">IF(AF11=28+$P$3,1,IF(X16&lt;&gt;"",X16+1,""))</f>
        <v>6</v>
      </c>
      <c r="Z16" s="476"/>
      <c r="AA16" s="473" t="str">
        <f>IF(Y20=31,1,"")</f>
        <v/>
      </c>
      <c r="AB16" s="474" t="str">
        <f>IF(S21=31,1,IF(AA16&lt;&gt;"",AA16+1,""))</f>
        <v/>
      </c>
      <c r="AC16" s="474" t="str">
        <f>IF(T21=31,1,IF(AB16&lt;&gt;"",AB16+1,""))</f>
        <v/>
      </c>
      <c r="AD16" s="474" t="str">
        <f>IF(U20=31,1,IF(AC16&lt;&gt;"",AC16+1,""))</f>
        <v/>
      </c>
      <c r="AE16" s="474">
        <f t="shared" ref="AE16:AF16" si="33">IF(V20=31,1,IF(AD16&lt;&gt;"",AD16+1,""))</f>
        <v>1</v>
      </c>
      <c r="AF16" s="474">
        <f t="shared" si="33"/>
        <v>2</v>
      </c>
      <c r="AG16" s="475">
        <f>IF(X20=31,1,IF(AF16&lt;&gt;"",AF16+1,""))</f>
        <v>3</v>
      </c>
      <c r="AH16" s="481"/>
    </row>
    <row r="17" spans="1:34" s="1" customFormat="1" ht="39.950000000000003" customHeight="1">
      <c r="A17" s="482"/>
      <c r="B17" s="473">
        <f>IF(B16&lt;&gt;"",B16+7,H16+1)</f>
        <v>7</v>
      </c>
      <c r="C17" s="474">
        <f>IF(B17&lt;&gt;"",B17+1,"")</f>
        <v>8</v>
      </c>
      <c r="D17" s="474">
        <f>IF(C17&lt;&gt;"",C17+1,"")</f>
        <v>9</v>
      </c>
      <c r="E17" s="474">
        <f>IF(D17&lt;&gt;"",D17+1,"")</f>
        <v>10</v>
      </c>
      <c r="F17" s="474">
        <f>IF(E17&lt;&gt;"",E17+1,"")</f>
        <v>11</v>
      </c>
      <c r="G17" s="474">
        <f>IF(F17&lt;&gt;"",F17+1,"")</f>
        <v>12</v>
      </c>
      <c r="H17" s="475">
        <f>IF(H16&lt;&gt;"",H16+7,G17+1)</f>
        <v>13</v>
      </c>
      <c r="I17" s="476"/>
      <c r="J17" s="473">
        <f>IF(J16&lt;&gt;"",J16+7,P16+1)</f>
        <v>4</v>
      </c>
      <c r="K17" s="474">
        <f>IF(J17&lt;&gt;"",J17+1,"")</f>
        <v>5</v>
      </c>
      <c r="L17" s="477">
        <f>IF(K17&lt;&gt;"",K17+1,"")</f>
        <v>6</v>
      </c>
      <c r="M17" s="474">
        <f>IF(L17&lt;&gt;"",L17+1,"")</f>
        <v>7</v>
      </c>
      <c r="N17" s="474">
        <f>IF(M17&lt;&gt;"",M17+1,"")</f>
        <v>8</v>
      </c>
      <c r="O17" s="474">
        <f>IF(N17&lt;&gt;"",N17+1,"")</f>
        <v>9</v>
      </c>
      <c r="P17" s="475">
        <f>IF(P16&lt;&gt;"",P16+7,"")</f>
        <v>10</v>
      </c>
      <c r="Q17" s="481"/>
      <c r="S17" s="473">
        <f>IF(S16&lt;&gt;"",S16+7,Y16+1)</f>
        <v>7</v>
      </c>
      <c r="T17" s="474">
        <f>IF(S17&lt;&gt;"",S17+1,"")</f>
        <v>8</v>
      </c>
      <c r="U17" s="474">
        <f>IF(T17&lt;&gt;"",T17+1,"")</f>
        <v>9</v>
      </c>
      <c r="V17" s="474">
        <f>IF(U17&lt;&gt;"",U17+1,"")</f>
        <v>10</v>
      </c>
      <c r="W17" s="474">
        <f>IF(V17&lt;&gt;"",V17+1,"")</f>
        <v>11</v>
      </c>
      <c r="X17" s="474">
        <f>IF(W17&lt;&gt;"",W17+1,"")</f>
        <v>12</v>
      </c>
      <c r="Y17" s="475">
        <f>IF(Y16&lt;&gt;"",Y16+7,X17+1)</f>
        <v>13</v>
      </c>
      <c r="Z17" s="476"/>
      <c r="AA17" s="473">
        <f>IF(AA16&lt;&gt;"",AA16+7,AG16+1)</f>
        <v>4</v>
      </c>
      <c r="AB17" s="474">
        <f>IF(AA17&lt;&gt;"",AA17+1,"")</f>
        <v>5</v>
      </c>
      <c r="AC17" s="477">
        <f>IF(AB17&lt;&gt;"",AB17+1,"")</f>
        <v>6</v>
      </c>
      <c r="AD17" s="474">
        <f>IF(AC17&lt;&gt;"",AC17+1,"")</f>
        <v>7</v>
      </c>
      <c r="AE17" s="474">
        <f t="shared" ref="AE17:AF17" si="34">IF(AD17&lt;&gt;"",AD17+1,"")</f>
        <v>8</v>
      </c>
      <c r="AF17" s="474">
        <f t="shared" si="34"/>
        <v>9</v>
      </c>
      <c r="AG17" s="475">
        <f>IF(AG16&lt;&gt;"",AG16+7,"")</f>
        <v>10</v>
      </c>
      <c r="AH17" s="481"/>
    </row>
    <row r="18" spans="1:34" s="1" customFormat="1" ht="39.950000000000003" customHeight="1">
      <c r="A18" s="482"/>
      <c r="B18" s="473">
        <f>IF(B17&lt;&gt;"",B17+7,H17+1)</f>
        <v>14</v>
      </c>
      <c r="C18" s="474">
        <f t="shared" ref="C18:F19" si="35">IF(C17&lt;&gt;"",C17+7,"")</f>
        <v>15</v>
      </c>
      <c r="D18" s="477">
        <f t="shared" si="35"/>
        <v>16</v>
      </c>
      <c r="E18" s="474">
        <f t="shared" si="35"/>
        <v>17</v>
      </c>
      <c r="F18" s="474">
        <f t="shared" si="35"/>
        <v>18</v>
      </c>
      <c r="G18" s="474">
        <f>IF(G17&lt;&gt;"",G17+7,"")</f>
        <v>19</v>
      </c>
      <c r="H18" s="475">
        <f>IF(H17&lt;&gt;"",H17+7,"")</f>
        <v>20</v>
      </c>
      <c r="I18" s="476"/>
      <c r="J18" s="473">
        <f>IF(J17&lt;&gt;"",J17+7,P17+1)</f>
        <v>11</v>
      </c>
      <c r="K18" s="474">
        <f t="shared" ref="K18:N19" si="36">IF(K17&lt;&gt;"",K17+7,"")</f>
        <v>12</v>
      </c>
      <c r="L18" s="474">
        <f t="shared" si="36"/>
        <v>13</v>
      </c>
      <c r="M18" s="474">
        <f t="shared" si="36"/>
        <v>14</v>
      </c>
      <c r="N18" s="474">
        <f t="shared" si="36"/>
        <v>15</v>
      </c>
      <c r="O18" s="474">
        <f t="shared" ref="O18" si="37">IF(O17&lt;&gt;"",O17+7,"")</f>
        <v>16</v>
      </c>
      <c r="P18" s="475">
        <f>IF(P17&lt;&gt;"",P17+7,"")</f>
        <v>17</v>
      </c>
      <c r="Q18" s="481"/>
      <c r="S18" s="473">
        <f>IF(S17&lt;&gt;"",S17+7,Y17+1)</f>
        <v>14</v>
      </c>
      <c r="T18" s="474">
        <f t="shared" ref="T18:W18" si="38">IF(T17&lt;&gt;"",T17+7,"")</f>
        <v>15</v>
      </c>
      <c r="U18" s="477">
        <f t="shared" si="38"/>
        <v>16</v>
      </c>
      <c r="V18" s="474">
        <f t="shared" si="38"/>
        <v>17</v>
      </c>
      <c r="W18" s="474">
        <f t="shared" si="38"/>
        <v>18</v>
      </c>
      <c r="X18" s="474">
        <f t="shared" ref="X18" si="39">IF(X17&lt;&gt;"",X17+7,"")</f>
        <v>19</v>
      </c>
      <c r="Y18" s="475">
        <f>IF(Y17&lt;&gt;"",Y17+7,"")</f>
        <v>20</v>
      </c>
      <c r="Z18" s="476"/>
      <c r="AA18" s="473">
        <f>IF(AA17&lt;&gt;"",AA17+7,AG17+1)</f>
        <v>11</v>
      </c>
      <c r="AB18" s="474">
        <f t="shared" ref="AB18:AD18" si="40">IF(AB17&lt;&gt;"",AB17+7,"")</f>
        <v>12</v>
      </c>
      <c r="AC18" s="474">
        <f t="shared" si="40"/>
        <v>13</v>
      </c>
      <c r="AD18" s="474">
        <f t="shared" si="40"/>
        <v>14</v>
      </c>
      <c r="AE18" s="474">
        <f t="shared" ref="AE18:AF18" si="41">IF(AE17&lt;&gt;"",AE17+7,"")</f>
        <v>15</v>
      </c>
      <c r="AF18" s="474">
        <f t="shared" si="41"/>
        <v>16</v>
      </c>
      <c r="AG18" s="475">
        <f>IF(AG17&lt;&gt;"",AG17+7,"")</f>
        <v>17</v>
      </c>
      <c r="AH18" s="481"/>
    </row>
    <row r="19" spans="1:34" s="1" customFormat="1" ht="39.950000000000003" customHeight="1">
      <c r="A19" s="482"/>
      <c r="B19" s="473">
        <f>IF(B18&lt;&gt;"",B18+7,H18+1)</f>
        <v>21</v>
      </c>
      <c r="C19" s="474">
        <f>IF(C18&lt;&gt;"",C18+7,"")</f>
        <v>22</v>
      </c>
      <c r="D19" s="474">
        <f>IF(D18&lt;&gt;"",D18+7,"")</f>
        <v>23</v>
      </c>
      <c r="E19" s="474">
        <f t="shared" si="35"/>
        <v>24</v>
      </c>
      <c r="F19" s="474">
        <f t="shared" si="35"/>
        <v>25</v>
      </c>
      <c r="G19" s="474">
        <f t="shared" ref="G19" si="42">IF(G18&lt;&gt;"",G18+7,"")</f>
        <v>26</v>
      </c>
      <c r="H19" s="475">
        <f>IF(H18&lt;&gt;"",H18+7,"")</f>
        <v>27</v>
      </c>
      <c r="I19" s="476"/>
      <c r="J19" s="473">
        <f>IF(J18&lt;&gt;"",J18+7,P18+1)</f>
        <v>18</v>
      </c>
      <c r="K19" s="474">
        <f t="shared" si="36"/>
        <v>19</v>
      </c>
      <c r="L19" s="474">
        <f t="shared" si="36"/>
        <v>20</v>
      </c>
      <c r="M19" s="474">
        <f t="shared" si="36"/>
        <v>21</v>
      </c>
      <c r="N19" s="474">
        <f t="shared" si="36"/>
        <v>22</v>
      </c>
      <c r="O19" s="474">
        <f t="shared" ref="O19" si="43">IF(O18&lt;&gt;"",O18+7,"")</f>
        <v>23</v>
      </c>
      <c r="P19" s="475">
        <f>IF(P18&lt;&gt;"",P18+7,"")</f>
        <v>24</v>
      </c>
      <c r="Q19" s="481"/>
      <c r="S19" s="473">
        <f>IF(S18&lt;&gt;"",S18+7,Y18+1)</f>
        <v>21</v>
      </c>
      <c r="T19" s="474">
        <f>IF(T18&lt;&gt;"",T18+7,"")</f>
        <v>22</v>
      </c>
      <c r="U19" s="474">
        <f>IF(U18&lt;&gt;"",U18+7,"")</f>
        <v>23</v>
      </c>
      <c r="V19" s="474">
        <f>IF(V18&lt;&gt;"",V18+7,"")</f>
        <v>24</v>
      </c>
      <c r="W19" s="474">
        <f t="shared" ref="W19" si="44">IF(W18&lt;&gt;"",W18+7,"")</f>
        <v>25</v>
      </c>
      <c r="X19" s="474">
        <f t="shared" ref="X19" si="45">IF(X18&lt;&gt;"",X18+7,"")</f>
        <v>26</v>
      </c>
      <c r="Y19" s="475">
        <f>IF(Y18&lt;&gt;"",Y18+7,"")</f>
        <v>27</v>
      </c>
      <c r="Z19" s="476"/>
      <c r="AA19" s="473">
        <f>IF(AA18&lt;&gt;"",AA18+7,AG18+1)</f>
        <v>18</v>
      </c>
      <c r="AB19" s="474">
        <f t="shared" ref="AB19:AD19" si="46">IF(AB18&lt;&gt;"",AB18+7,"")</f>
        <v>19</v>
      </c>
      <c r="AC19" s="474">
        <f t="shared" si="46"/>
        <v>20</v>
      </c>
      <c r="AD19" s="474">
        <f t="shared" si="46"/>
        <v>21</v>
      </c>
      <c r="AE19" s="474">
        <f t="shared" ref="AE19:AF19" si="47">IF(AE18&lt;&gt;"",AE18+7,"")</f>
        <v>22</v>
      </c>
      <c r="AF19" s="474">
        <f t="shared" si="47"/>
        <v>23</v>
      </c>
      <c r="AG19" s="475">
        <f>IF(AG18&lt;&gt;"",AG18+7,"")</f>
        <v>24</v>
      </c>
      <c r="AH19" s="481"/>
    </row>
    <row r="20" spans="1:34" s="1" customFormat="1" ht="39.950000000000003" customHeight="1">
      <c r="A20" s="482"/>
      <c r="B20" s="473">
        <f>IF(B19&lt;&gt;"",B19+7,H19+1)</f>
        <v>28</v>
      </c>
      <c r="C20" s="474">
        <f t="shared" ref="C20:H21" si="48">IF(B20&lt;&gt;"",IF(B20&gt;=31,"",B20+1),"")</f>
        <v>29</v>
      </c>
      <c r="D20" s="474">
        <f t="shared" si="48"/>
        <v>30</v>
      </c>
      <c r="E20" s="474">
        <f t="shared" si="48"/>
        <v>31</v>
      </c>
      <c r="F20" s="474" t="str">
        <f t="shared" si="48"/>
        <v/>
      </c>
      <c r="G20" s="474" t="str">
        <f t="shared" si="48"/>
        <v/>
      </c>
      <c r="H20" s="475" t="str">
        <f t="shared" si="48"/>
        <v/>
      </c>
      <c r="I20" s="478"/>
      <c r="J20" s="473">
        <f>IF(J19&lt;&gt;"",IF(J19+7&gt;30,"",J19+7),"")</f>
        <v>25</v>
      </c>
      <c r="K20" s="474">
        <f t="shared" ref="K20:P20" si="49">IF(J20&lt;&gt;"",IF(J20&gt;=30,"",J20+1),"")</f>
        <v>26</v>
      </c>
      <c r="L20" s="474">
        <f t="shared" si="49"/>
        <v>27</v>
      </c>
      <c r="M20" s="474">
        <f t="shared" si="49"/>
        <v>28</v>
      </c>
      <c r="N20" s="474">
        <f t="shared" si="49"/>
        <v>29</v>
      </c>
      <c r="O20" s="474">
        <f t="shared" si="49"/>
        <v>30</v>
      </c>
      <c r="P20" s="475" t="str">
        <f t="shared" si="49"/>
        <v/>
      </c>
      <c r="Q20" s="481"/>
      <c r="S20" s="473">
        <f>IF(S19&lt;&gt;"",S19+7,Y19+1)</f>
        <v>28</v>
      </c>
      <c r="T20" s="474">
        <f t="shared" ref="T20:T21" si="50">IF(S20&lt;&gt;"",IF(S20&gt;=31,"",S20+1),"")</f>
        <v>29</v>
      </c>
      <c r="U20" s="474">
        <f t="shared" ref="U20:U21" si="51">IF(T20&lt;&gt;"",IF(T20&gt;=31,"",T20+1),"")</f>
        <v>30</v>
      </c>
      <c r="V20" s="474">
        <f t="shared" ref="V20:W21" si="52">IF(U20&lt;&gt;"",IF(U20&gt;=31,"",U20+1),"")</f>
        <v>31</v>
      </c>
      <c r="W20" s="474" t="str">
        <f t="shared" si="52"/>
        <v/>
      </c>
      <c r="X20" s="474" t="str">
        <f t="shared" ref="X20:X21" si="53">IF(W20&lt;&gt;"",IF(W20&gt;=31,"",W20+1),"")</f>
        <v/>
      </c>
      <c r="Y20" s="475" t="str">
        <f t="shared" ref="Y20:Y21" si="54">IF(X20&lt;&gt;"",IF(X20&gt;=31,"",X20+1),"")</f>
        <v/>
      </c>
      <c r="Z20" s="478"/>
      <c r="AA20" s="473">
        <f>IF(AA19&lt;&gt;"",IF(AA19+7&gt;30,"",AA19+7),"")</f>
        <v>25</v>
      </c>
      <c r="AB20" s="474">
        <f t="shared" ref="AB20" si="55">IF(AA20&lt;&gt;"",IF(AA20&gt;=30,"",AA20+1),"")</f>
        <v>26</v>
      </c>
      <c r="AC20" s="474">
        <f t="shared" ref="AC20" si="56">IF(AB20&lt;&gt;"",IF(AB20&gt;=30,"",AB20+1),"")</f>
        <v>27</v>
      </c>
      <c r="AD20" s="474">
        <f t="shared" ref="AD20" si="57">IF(AC20&lt;&gt;"",IF(AC20&gt;=30,"",AC20+1),"")</f>
        <v>28</v>
      </c>
      <c r="AE20" s="474">
        <f t="shared" ref="AE20" si="58">IF(AD20&lt;&gt;"",IF(AD20&gt;=30,"",AD20+1),"")</f>
        <v>29</v>
      </c>
      <c r="AF20" s="474">
        <f t="shared" ref="AF20" si="59">IF(AE20&lt;&gt;"",IF(AE20&gt;=30,"",AE20+1),"")</f>
        <v>30</v>
      </c>
      <c r="AG20" s="475" t="str">
        <f t="shared" ref="AG20" si="60">IF(AF20&lt;&gt;"",IF(AF20&gt;=30,"",AF20+1),"")</f>
        <v/>
      </c>
      <c r="AH20" s="481"/>
    </row>
    <row r="21" spans="1:34" s="1" customFormat="1" ht="39.950000000000003" customHeight="1">
      <c r="A21" s="482"/>
      <c r="B21" s="473" t="str">
        <f>IF(B20&lt;&gt;"",IF(B20+7&gt;31,"",B20+7),"")</f>
        <v/>
      </c>
      <c r="C21" s="474" t="str">
        <f t="shared" si="48"/>
        <v/>
      </c>
      <c r="D21" s="474" t="str">
        <f t="shared" si="48"/>
        <v/>
      </c>
      <c r="E21" s="474" t="str">
        <f t="shared" si="48"/>
        <v/>
      </c>
      <c r="F21" s="474" t="str">
        <f t="shared" si="48"/>
        <v/>
      </c>
      <c r="G21" s="474" t="str">
        <f t="shared" si="48"/>
        <v/>
      </c>
      <c r="H21" s="475" t="str">
        <f t="shared" si="48"/>
        <v/>
      </c>
      <c r="I21" s="476"/>
      <c r="J21" s="473" t="str">
        <f>IF(J20&lt;&gt;"",IF(J20+7&gt;30,"",J20+7),"")</f>
        <v/>
      </c>
      <c r="K21" s="474" t="str">
        <f>IF(J21&lt;&gt;"",IF(J21&gt;=30,"",J21+1),"")</f>
        <v/>
      </c>
      <c r="L21" s="474" t="str">
        <f>IF(K21&lt;&gt;"",IF(K21&gt;=31,"",K21+1),"")</f>
        <v/>
      </c>
      <c r="M21" s="474" t="str">
        <f>IF(L21&lt;&gt;"",IF(L21&gt;=31,"",L21+1),"")</f>
        <v/>
      </c>
      <c r="N21" s="474" t="str">
        <f>IF(M21&lt;&gt;"",IF(M21&gt;=31,"",M21+1),"")</f>
        <v/>
      </c>
      <c r="O21" s="474" t="str">
        <f>IF(N21&lt;&gt;"",IF(N21&gt;=31,"",N21+1),"")</f>
        <v/>
      </c>
      <c r="P21" s="475" t="str">
        <f>IF(O21&lt;&gt;"",IF(O21&gt;=31,"",O21+1),"")</f>
        <v/>
      </c>
      <c r="Q21" s="481"/>
      <c r="S21" s="473" t="str">
        <f>IF(S20&lt;&gt;"",IF(S20+7&gt;31,"",S20+7),"")</f>
        <v/>
      </c>
      <c r="T21" s="474" t="str">
        <f t="shared" si="50"/>
        <v/>
      </c>
      <c r="U21" s="474" t="str">
        <f t="shared" si="51"/>
        <v/>
      </c>
      <c r="V21" s="474" t="str">
        <f t="shared" si="52"/>
        <v/>
      </c>
      <c r="W21" s="474" t="str">
        <f t="shared" ref="W21" si="61">IF(V21&lt;&gt;"",IF(V21&gt;=31,"",V21+1),"")</f>
        <v/>
      </c>
      <c r="X21" s="474" t="str">
        <f t="shared" si="53"/>
        <v/>
      </c>
      <c r="Y21" s="475" t="str">
        <f t="shared" si="54"/>
        <v/>
      </c>
      <c r="Z21" s="476"/>
      <c r="AA21" s="473" t="str">
        <f>IF(AA20&lt;&gt;"",IF(AA20+7&gt;30,"",AA20+7),"")</f>
        <v/>
      </c>
      <c r="AB21" s="474" t="str">
        <f>IF(AA21&lt;&gt;"",IF(AA21&gt;=30,"",AA21+1),"")</f>
        <v/>
      </c>
      <c r="AC21" s="474" t="str">
        <f>IF(AB21&lt;&gt;"",IF(AB21&gt;=31,"",AB21+1),"")</f>
        <v/>
      </c>
      <c r="AD21" s="474" t="str">
        <f>IF(AC21&lt;&gt;"",IF(AC21&gt;=31,"",AC21+1),"")</f>
        <v/>
      </c>
      <c r="AE21" s="474" t="str">
        <f>IF(AD21&lt;&gt;"",IF(AD21&gt;=31,"",AD21+1),"")</f>
        <v/>
      </c>
      <c r="AF21" s="474" t="str">
        <f>IF(AE21&lt;&gt;"",IF(AE21&gt;=31,"",AE21+1),"")</f>
        <v/>
      </c>
      <c r="AG21" s="475" t="str">
        <f>IF(AF21&lt;&gt;"",IF(AF21&gt;=31,"",AF21+1),"")</f>
        <v/>
      </c>
      <c r="AH21" s="481"/>
    </row>
    <row r="22" spans="1:34" ht="50.1" customHeight="1">
      <c r="A22" s="360"/>
      <c r="C22" s="9"/>
      <c r="D22" s="9"/>
      <c r="E22" s="9"/>
      <c r="F22" s="9"/>
      <c r="G22" s="9"/>
      <c r="H22" s="10"/>
      <c r="I22" s="9"/>
      <c r="K22" s="9"/>
      <c r="L22" s="9"/>
      <c r="M22" s="9"/>
      <c r="N22" s="9"/>
      <c r="O22" s="9"/>
      <c r="P22" s="10"/>
      <c r="Q22" s="480"/>
      <c r="T22" s="9"/>
      <c r="U22" s="9"/>
      <c r="V22" s="9"/>
      <c r="W22" s="9"/>
      <c r="X22" s="9"/>
      <c r="Y22" s="10"/>
      <c r="Z22" s="9"/>
      <c r="AB22" s="9"/>
      <c r="AC22" s="9"/>
      <c r="AD22" s="9"/>
      <c r="AE22" s="9"/>
      <c r="AF22" s="9"/>
      <c r="AG22" s="10"/>
      <c r="AH22" s="480"/>
    </row>
    <row r="23" spans="1:34" ht="47.25" customHeight="1">
      <c r="A23" s="360"/>
      <c r="B23" s="2"/>
      <c r="D23" s="224">
        <f>IF(L14&lt;12,L14+1,1)</f>
        <v>5</v>
      </c>
      <c r="E23" s="493" t="s">
        <v>18</v>
      </c>
      <c r="F23" s="493"/>
      <c r="H23" s="11"/>
      <c r="J23" s="2"/>
      <c r="L23" s="224">
        <f>IF(D23&lt;12,D23+1,1)</f>
        <v>6</v>
      </c>
      <c r="M23" s="493" t="s">
        <v>17</v>
      </c>
      <c r="N23" s="493"/>
      <c r="P23" s="11"/>
      <c r="Q23" s="480"/>
      <c r="S23" s="2"/>
      <c r="U23" s="224">
        <f>IF(AC14&lt;12,AC14+1,1)</f>
        <v>5</v>
      </c>
      <c r="V23" s="493" t="s">
        <v>18</v>
      </c>
      <c r="W23" s="493"/>
      <c r="Y23" s="11"/>
      <c r="AA23" s="2"/>
      <c r="AC23" s="224">
        <f>IF(U23&lt;12,U23+1,1)</f>
        <v>6</v>
      </c>
      <c r="AD23" s="493" t="s">
        <v>17</v>
      </c>
      <c r="AE23" s="493"/>
      <c r="AG23" s="11"/>
      <c r="AH23" s="480"/>
    </row>
    <row r="24" spans="1:34" ht="39.950000000000003" customHeight="1">
      <c r="A24" s="360"/>
      <c r="B24" s="468" t="s">
        <v>25</v>
      </c>
      <c r="C24" s="469" t="s">
        <v>26</v>
      </c>
      <c r="D24" s="469" t="s">
        <v>27</v>
      </c>
      <c r="E24" s="469" t="s">
        <v>28</v>
      </c>
      <c r="F24" s="469" t="s">
        <v>29</v>
      </c>
      <c r="G24" s="469" t="s">
        <v>30</v>
      </c>
      <c r="H24" s="470" t="s">
        <v>31</v>
      </c>
      <c r="I24" s="471"/>
      <c r="J24" s="468" t="s">
        <v>25</v>
      </c>
      <c r="K24" s="469" t="s">
        <v>26</v>
      </c>
      <c r="L24" s="469" t="s">
        <v>27</v>
      </c>
      <c r="M24" s="469" t="s">
        <v>28</v>
      </c>
      <c r="N24" s="469" t="s">
        <v>29</v>
      </c>
      <c r="O24" s="469" t="s">
        <v>30</v>
      </c>
      <c r="P24" s="470" t="s">
        <v>31</v>
      </c>
      <c r="Q24" s="480"/>
      <c r="S24" s="468" t="s">
        <v>25</v>
      </c>
      <c r="T24" s="469" t="s">
        <v>26</v>
      </c>
      <c r="U24" s="469" t="s">
        <v>27</v>
      </c>
      <c r="V24" s="469" t="s">
        <v>28</v>
      </c>
      <c r="W24" s="469" t="s">
        <v>29</v>
      </c>
      <c r="X24" s="469" t="s">
        <v>30</v>
      </c>
      <c r="Y24" s="470" t="s">
        <v>31</v>
      </c>
      <c r="Z24" s="471"/>
      <c r="AA24" s="468" t="s">
        <v>25</v>
      </c>
      <c r="AB24" s="469" t="s">
        <v>26</v>
      </c>
      <c r="AC24" s="469" t="s">
        <v>27</v>
      </c>
      <c r="AD24" s="469" t="s">
        <v>28</v>
      </c>
      <c r="AE24" s="469" t="s">
        <v>29</v>
      </c>
      <c r="AF24" s="469" t="s">
        <v>30</v>
      </c>
      <c r="AG24" s="470" t="s">
        <v>31</v>
      </c>
      <c r="AH24" s="480"/>
    </row>
    <row r="25" spans="1:34" ht="39.950000000000003" customHeight="1">
      <c r="A25" s="360"/>
      <c r="B25" s="473" t="str">
        <f>IF(P20=30,1,"")</f>
        <v/>
      </c>
      <c r="C25" s="474" t="str">
        <f>IF(J21=30,1,IF(B25&lt;&gt;"",B25+1,""))</f>
        <v/>
      </c>
      <c r="D25" s="474" t="str">
        <f>IF(K20=30,1,IF(C25&lt;&gt;"",C25+1,""))</f>
        <v/>
      </c>
      <c r="E25" s="474" t="str">
        <f>IF(L20=30,1,IF(D25&lt;&gt;"",D25+1,""))</f>
        <v/>
      </c>
      <c r="F25" s="474" t="str">
        <f>IF(M20=30,1,IF(E25&lt;&gt;"",E25+1,""))</f>
        <v/>
      </c>
      <c r="G25" s="474" t="str">
        <f>IF(N20=30,1,IF(F25&lt;&gt;"",F25+1,""))</f>
        <v/>
      </c>
      <c r="H25" s="475">
        <f>IF(O20=30,1,IF(G25&lt;&gt;"",G25+1,""))</f>
        <v>1</v>
      </c>
      <c r="I25" s="476"/>
      <c r="J25" s="473" t="str">
        <f>IF(H29=31,1,"")</f>
        <v/>
      </c>
      <c r="K25" s="474" t="str">
        <f>IF(B30=31,1,IF(J25&lt;&gt;"",J25+1,""))</f>
        <v/>
      </c>
      <c r="L25" s="474">
        <f>IF(C30=31,1,IF(K25&lt;&gt;"",K25+1,""))</f>
        <v>1</v>
      </c>
      <c r="M25" s="474">
        <f>IF(D29=31,1,IF(L25&lt;&gt;"",L25+1,""))</f>
        <v>2</v>
      </c>
      <c r="N25" s="474">
        <f>IF(E29=31,1,IF(M25&lt;&gt;"",M25+1,""))</f>
        <v>3</v>
      </c>
      <c r="O25" s="474">
        <f>IF(F29=31,1,IF(N25&lt;&gt;"",N25+1,""))</f>
        <v>4</v>
      </c>
      <c r="P25" s="475">
        <f>IF(G29=31,1,IF(O25&lt;&gt;"",O25+1,""))</f>
        <v>5</v>
      </c>
      <c r="Q25" s="480"/>
      <c r="S25" s="473" t="str">
        <f>IF(AG20=30,1,"")</f>
        <v/>
      </c>
      <c r="T25" s="474" t="str">
        <f>IF(AA21=30,1,IF(S25&lt;&gt;"",S25+1,""))</f>
        <v/>
      </c>
      <c r="U25" s="474" t="str">
        <f>IF(AB20=30,1,IF(T25&lt;&gt;"",T25+1,""))</f>
        <v/>
      </c>
      <c r="V25" s="474" t="str">
        <f>IF(AC20=30,1,IF(U25&lt;&gt;"",U25+1,""))</f>
        <v/>
      </c>
      <c r="W25" s="474" t="str">
        <f>IF(AD20=30,1,IF(V25&lt;&gt;"",V25+1,""))</f>
        <v/>
      </c>
      <c r="X25" s="474" t="str">
        <f>IF(AE20=30,1,IF(W25&lt;&gt;"",W25+1,""))</f>
        <v/>
      </c>
      <c r="Y25" s="475">
        <f>IF(AF20=30,1,IF(X25&lt;&gt;"",X25+1,""))</f>
        <v>1</v>
      </c>
      <c r="Z25" s="476"/>
      <c r="AA25" s="473" t="str">
        <f>IF(Y29=31,1,"")</f>
        <v/>
      </c>
      <c r="AB25" s="474" t="str">
        <f>IF(S30=31,1,IF(AA25&lt;&gt;"",AA25+1,""))</f>
        <v/>
      </c>
      <c r="AC25" s="474">
        <f>IF(T30=31,1,IF(AB25&lt;&gt;"",AB25+1,""))</f>
        <v>1</v>
      </c>
      <c r="AD25" s="474">
        <f>IF(U29=31,1,IF(AC25&lt;&gt;"",AC25+1,""))</f>
        <v>2</v>
      </c>
      <c r="AE25" s="474">
        <f>IF(V29=31,1,IF(AD25&lt;&gt;"",AD25+1,""))</f>
        <v>3</v>
      </c>
      <c r="AF25" s="474">
        <f>IF(W29=31,1,IF(AE25&lt;&gt;"",AE25+1,""))</f>
        <v>4</v>
      </c>
      <c r="AG25" s="475">
        <f>IF(X29=31,1,IF(AF25&lt;&gt;"",AF25+1,""))</f>
        <v>5</v>
      </c>
      <c r="AH25" s="480"/>
    </row>
    <row r="26" spans="1:34" ht="39.950000000000003" customHeight="1">
      <c r="A26" s="360"/>
      <c r="B26" s="473">
        <f>IF(B25&lt;&gt;"",B25+7,H25+1)</f>
        <v>2</v>
      </c>
      <c r="C26" s="474">
        <f>IF(B26&lt;&gt;"",B26+1,"")</f>
        <v>3</v>
      </c>
      <c r="D26" s="474">
        <f>IF(C26&lt;&gt;"",C26+1,"")</f>
        <v>4</v>
      </c>
      <c r="E26" s="474">
        <f>IF(D26&lt;&gt;"",D26+1,"")</f>
        <v>5</v>
      </c>
      <c r="F26" s="474">
        <f>IF(E26&lt;&gt;"",E26+1,"")</f>
        <v>6</v>
      </c>
      <c r="G26" s="477">
        <f>IF(G25&lt;&gt;"",G25+7,F26+1)</f>
        <v>7</v>
      </c>
      <c r="H26" s="475">
        <f>IF(H25&lt;&gt;"",H25+7,"")</f>
        <v>8</v>
      </c>
      <c r="I26" s="476"/>
      <c r="J26" s="473">
        <f>IF(J25&lt;&gt;"",J25+7,P25+1)</f>
        <v>6</v>
      </c>
      <c r="K26" s="474">
        <f>IF(J26&lt;&gt;"",J26+1,"")</f>
        <v>7</v>
      </c>
      <c r="L26" s="474">
        <f>IF(K26&lt;&gt;"",K26+1,"")</f>
        <v>8</v>
      </c>
      <c r="M26" s="474">
        <f>IF(L26&lt;&gt;"",L26+1,"")</f>
        <v>9</v>
      </c>
      <c r="N26" s="474">
        <f>IF(M26&lt;&gt;"",M26+1,"")</f>
        <v>10</v>
      </c>
      <c r="O26" s="474">
        <f>IF(N26&lt;&gt;"",N26+1,"")</f>
        <v>11</v>
      </c>
      <c r="P26" s="475">
        <f>IF(P25&lt;&gt;"",P25+7,"")</f>
        <v>12</v>
      </c>
      <c r="Q26" s="480"/>
      <c r="S26" s="473">
        <f>IF(S25&lt;&gt;"",S25+7,Y25+1)</f>
        <v>2</v>
      </c>
      <c r="T26" s="474">
        <f>IF(S26&lt;&gt;"",S26+1,"")</f>
        <v>3</v>
      </c>
      <c r="U26" s="474">
        <f>IF(T26&lt;&gt;"",T26+1,"")</f>
        <v>4</v>
      </c>
      <c r="V26" s="474">
        <f>IF(U26&lt;&gt;"",U26+1,"")</f>
        <v>5</v>
      </c>
      <c r="W26" s="474">
        <f t="shared" ref="W26:X26" si="62">IF(V26&lt;&gt;"",V26+1,"")</f>
        <v>6</v>
      </c>
      <c r="X26" s="474">
        <f t="shared" si="62"/>
        <v>7</v>
      </c>
      <c r="Y26" s="475">
        <f>IF(Y25&lt;&gt;"",Y25+7,"")</f>
        <v>8</v>
      </c>
      <c r="Z26" s="476"/>
      <c r="AA26" s="473">
        <f>IF(AA25&lt;&gt;"",AA25+7,AG25+1)</f>
        <v>6</v>
      </c>
      <c r="AB26" s="474">
        <f>IF(AA26&lt;&gt;"",AA26+1,"")</f>
        <v>7</v>
      </c>
      <c r="AC26" s="474">
        <f>IF(AB26&lt;&gt;"",AB26+1,"")</f>
        <v>8</v>
      </c>
      <c r="AD26" s="474">
        <f>IF(AC26&lt;&gt;"",AC26+1,"")</f>
        <v>9</v>
      </c>
      <c r="AE26" s="474">
        <f t="shared" ref="AE26:AF26" si="63">IF(AD26&lt;&gt;"",AD26+1,"")</f>
        <v>10</v>
      </c>
      <c r="AF26" s="474">
        <f t="shared" si="63"/>
        <v>11</v>
      </c>
      <c r="AG26" s="475">
        <f>IF(AG25&lt;&gt;"",AG25+7,"")</f>
        <v>12</v>
      </c>
      <c r="AH26" s="480"/>
    </row>
    <row r="27" spans="1:34" ht="39.950000000000003" customHeight="1">
      <c r="A27" s="360"/>
      <c r="B27" s="473">
        <f>IF(B26&lt;&gt;"",B26+7,H26+1)</f>
        <v>9</v>
      </c>
      <c r="C27" s="474">
        <f t="shared" ref="C27:G28" si="64">IF(C26&lt;&gt;"",C26+7,"")</f>
        <v>10</v>
      </c>
      <c r="D27" s="477">
        <f t="shared" si="64"/>
        <v>11</v>
      </c>
      <c r="E27" s="474">
        <f t="shared" si="64"/>
        <v>12</v>
      </c>
      <c r="F27" s="474">
        <f t="shared" si="64"/>
        <v>13</v>
      </c>
      <c r="G27" s="477">
        <f t="shared" si="64"/>
        <v>14</v>
      </c>
      <c r="H27" s="475">
        <f>IF(H26&lt;&gt;"",H26+7,"")</f>
        <v>15</v>
      </c>
      <c r="I27" s="476"/>
      <c r="J27" s="473">
        <f>IF(J26&lt;&gt;"",J26+7,P26+1)</f>
        <v>13</v>
      </c>
      <c r="K27" s="474">
        <f t="shared" ref="K27:O28" si="65">IF(K26&lt;&gt;"",K26+7,"")</f>
        <v>14</v>
      </c>
      <c r="L27" s="477">
        <f t="shared" si="65"/>
        <v>15</v>
      </c>
      <c r="M27" s="474">
        <f t="shared" si="65"/>
        <v>16</v>
      </c>
      <c r="N27" s="474">
        <f t="shared" si="65"/>
        <v>17</v>
      </c>
      <c r="O27" s="474">
        <f t="shared" ref="O27" si="66">IF(O26&lt;&gt;"",O26+7,"")</f>
        <v>18</v>
      </c>
      <c r="P27" s="475">
        <f>IF(P26&lt;&gt;"",P26+7,"")</f>
        <v>19</v>
      </c>
      <c r="Q27" s="480"/>
      <c r="S27" s="473">
        <f>IF(S26&lt;&gt;"",S26+7,Y26+1)</f>
        <v>9</v>
      </c>
      <c r="T27" s="474">
        <f t="shared" ref="T27:V27" si="67">IF(T26&lt;&gt;"",T26+7,"")</f>
        <v>10</v>
      </c>
      <c r="U27" s="477">
        <f t="shared" si="67"/>
        <v>11</v>
      </c>
      <c r="V27" s="474">
        <f t="shared" si="67"/>
        <v>12</v>
      </c>
      <c r="W27" s="474">
        <f t="shared" ref="W27:X27" si="68">IF(W26&lt;&gt;"",W26+7,"")</f>
        <v>13</v>
      </c>
      <c r="X27" s="474">
        <f t="shared" si="68"/>
        <v>14</v>
      </c>
      <c r="Y27" s="475">
        <f>IF(Y26&lt;&gt;"",Y26+7,"")</f>
        <v>15</v>
      </c>
      <c r="Z27" s="476"/>
      <c r="AA27" s="473">
        <f>IF(AA26&lt;&gt;"",AA26+7,AG26+1)</f>
        <v>13</v>
      </c>
      <c r="AB27" s="474">
        <f t="shared" ref="AB27:AD27" si="69">IF(AB26&lt;&gt;"",AB26+7,"")</f>
        <v>14</v>
      </c>
      <c r="AC27" s="477">
        <f t="shared" si="69"/>
        <v>15</v>
      </c>
      <c r="AD27" s="474">
        <f t="shared" si="69"/>
        <v>16</v>
      </c>
      <c r="AE27" s="474">
        <f t="shared" ref="AE27:AF27" si="70">IF(AE26&lt;&gt;"",AE26+7,"")</f>
        <v>17</v>
      </c>
      <c r="AF27" s="474">
        <f t="shared" si="70"/>
        <v>18</v>
      </c>
      <c r="AG27" s="475">
        <f>IF(AG26&lt;&gt;"",AG26+7,"")</f>
        <v>19</v>
      </c>
      <c r="AH27" s="480"/>
    </row>
    <row r="28" spans="1:34" ht="39.950000000000003" customHeight="1">
      <c r="A28" s="360"/>
      <c r="B28" s="473">
        <f>IF(B27&lt;&gt;"",B27+7,H27+1)</f>
        <v>16</v>
      </c>
      <c r="C28" s="474">
        <f t="shared" si="64"/>
        <v>17</v>
      </c>
      <c r="D28" s="474">
        <f t="shared" si="64"/>
        <v>18</v>
      </c>
      <c r="E28" s="474">
        <f t="shared" si="64"/>
        <v>19</v>
      </c>
      <c r="F28" s="474">
        <f t="shared" si="64"/>
        <v>20</v>
      </c>
      <c r="G28" s="474">
        <f t="shared" si="64"/>
        <v>21</v>
      </c>
      <c r="H28" s="475">
        <f>IF(H27&lt;&gt;"",H27+7,"")</f>
        <v>22</v>
      </c>
      <c r="I28" s="476"/>
      <c r="J28" s="473">
        <f>IF(J27&lt;&gt;"",J27+7,P27+1)</f>
        <v>20</v>
      </c>
      <c r="K28" s="474">
        <f t="shared" si="65"/>
        <v>21</v>
      </c>
      <c r="L28" s="474">
        <f t="shared" si="65"/>
        <v>22</v>
      </c>
      <c r="M28" s="474">
        <f t="shared" si="65"/>
        <v>23</v>
      </c>
      <c r="N28" s="474">
        <f t="shared" si="65"/>
        <v>24</v>
      </c>
      <c r="O28" s="474">
        <f t="shared" si="65"/>
        <v>25</v>
      </c>
      <c r="P28" s="475">
        <f>IF(P27&lt;&gt;"",P27+7,"")</f>
        <v>26</v>
      </c>
      <c r="Q28" s="480"/>
      <c r="S28" s="473">
        <f>IF(S27&lt;&gt;"",S27+7,Y27+1)</f>
        <v>16</v>
      </c>
      <c r="T28" s="474">
        <f t="shared" ref="T28:V28" si="71">IF(T27&lt;&gt;"",T27+7,"")</f>
        <v>17</v>
      </c>
      <c r="U28" s="474">
        <f t="shared" si="71"/>
        <v>18</v>
      </c>
      <c r="V28" s="474">
        <f t="shared" si="71"/>
        <v>19</v>
      </c>
      <c r="W28" s="474">
        <f t="shared" ref="W28:X28" si="72">IF(W27&lt;&gt;"",W27+7,"")</f>
        <v>20</v>
      </c>
      <c r="X28" s="474">
        <f t="shared" si="72"/>
        <v>21</v>
      </c>
      <c r="Y28" s="475">
        <f>IF(Y27&lt;&gt;"",Y27+7,"")</f>
        <v>22</v>
      </c>
      <c r="Z28" s="476"/>
      <c r="AA28" s="473">
        <f>IF(AA27&lt;&gt;"",AA27+7,AG27+1)</f>
        <v>20</v>
      </c>
      <c r="AB28" s="474">
        <f t="shared" ref="AB28:AD28" si="73">IF(AB27&lt;&gt;"",AB27+7,"")</f>
        <v>21</v>
      </c>
      <c r="AC28" s="474">
        <f t="shared" si="73"/>
        <v>22</v>
      </c>
      <c r="AD28" s="474">
        <f t="shared" si="73"/>
        <v>23</v>
      </c>
      <c r="AE28" s="474">
        <f t="shared" ref="AE28:AF28" si="74">IF(AE27&lt;&gt;"",AE27+7,"")</f>
        <v>24</v>
      </c>
      <c r="AF28" s="474">
        <f t="shared" si="74"/>
        <v>25</v>
      </c>
      <c r="AG28" s="475">
        <f>IF(AG27&lt;&gt;"",AG27+7,"")</f>
        <v>26</v>
      </c>
      <c r="AH28" s="480"/>
    </row>
    <row r="29" spans="1:34" ht="39.950000000000003" customHeight="1">
      <c r="A29" s="360"/>
      <c r="B29" s="473">
        <f>IF(B28&lt;&gt;"",B28+7,H28+1)</f>
        <v>23</v>
      </c>
      <c r="C29" s="474">
        <f t="shared" ref="C29:H30" si="75">IF(B29&lt;&gt;"",IF(B29&gt;=31,"",B29+1),"")</f>
        <v>24</v>
      </c>
      <c r="D29" s="474">
        <f t="shared" si="75"/>
        <v>25</v>
      </c>
      <c r="E29" s="474">
        <f t="shared" si="75"/>
        <v>26</v>
      </c>
      <c r="F29" s="474">
        <f t="shared" si="75"/>
        <v>27</v>
      </c>
      <c r="G29" s="474">
        <f t="shared" si="75"/>
        <v>28</v>
      </c>
      <c r="H29" s="475">
        <f t="shared" si="75"/>
        <v>29</v>
      </c>
      <c r="I29" s="476"/>
      <c r="J29" s="473">
        <f>IF(J28&lt;&gt;"",IF(J28+7&gt;30,"",J28+7),"")</f>
        <v>27</v>
      </c>
      <c r="K29" s="474">
        <f t="shared" ref="K29:P29" si="76">IF(J29&lt;&gt;"",IF(J29&gt;=30,"",J29+1),"")</f>
        <v>28</v>
      </c>
      <c r="L29" s="474">
        <f t="shared" si="76"/>
        <v>29</v>
      </c>
      <c r="M29" s="474">
        <f t="shared" si="76"/>
        <v>30</v>
      </c>
      <c r="N29" s="474" t="str">
        <f t="shared" si="76"/>
        <v/>
      </c>
      <c r="O29" s="474" t="str">
        <f t="shared" si="76"/>
        <v/>
      </c>
      <c r="P29" s="475" t="str">
        <f t="shared" si="76"/>
        <v/>
      </c>
      <c r="Q29" s="480"/>
      <c r="S29" s="473">
        <f>IF(S28&lt;&gt;"",S28+7,Y28+1)</f>
        <v>23</v>
      </c>
      <c r="T29" s="474">
        <f t="shared" ref="T29:T30" si="77">IF(S29&lt;&gt;"",IF(S29&gt;=31,"",S29+1),"")</f>
        <v>24</v>
      </c>
      <c r="U29" s="474">
        <f t="shared" ref="U29:U30" si="78">IF(T29&lt;&gt;"",IF(T29&gt;=31,"",T29+1),"")</f>
        <v>25</v>
      </c>
      <c r="V29" s="474">
        <f t="shared" ref="V29:V30" si="79">IF(U29&lt;&gt;"",IF(U29&gt;=31,"",U29+1),"")</f>
        <v>26</v>
      </c>
      <c r="W29" s="474">
        <f t="shared" ref="W29:W30" si="80">IF(V29&lt;&gt;"",IF(V29&gt;=31,"",V29+1),"")</f>
        <v>27</v>
      </c>
      <c r="X29" s="474">
        <f t="shared" ref="X29:X30" si="81">IF(W29&lt;&gt;"",IF(W29&gt;=31,"",W29+1),"")</f>
        <v>28</v>
      </c>
      <c r="Y29" s="475">
        <f t="shared" ref="Y29:Y30" si="82">IF(X29&lt;&gt;"",IF(X29&gt;=31,"",X29+1),"")</f>
        <v>29</v>
      </c>
      <c r="Z29" s="476"/>
      <c r="AA29" s="473">
        <f>IF(AA28&lt;&gt;"",IF(AA28+7&gt;30,"",AA28+7),"")</f>
        <v>27</v>
      </c>
      <c r="AB29" s="474">
        <f t="shared" ref="AB29" si="83">IF(AA29&lt;&gt;"",IF(AA29&gt;=30,"",AA29+1),"")</f>
        <v>28</v>
      </c>
      <c r="AC29" s="474">
        <f t="shared" ref="AC29" si="84">IF(AB29&lt;&gt;"",IF(AB29&gt;=30,"",AB29+1),"")</f>
        <v>29</v>
      </c>
      <c r="AD29" s="474">
        <f t="shared" ref="AD29" si="85">IF(AC29&lt;&gt;"",IF(AC29&gt;=30,"",AC29+1),"")</f>
        <v>30</v>
      </c>
      <c r="AE29" s="474" t="str">
        <f t="shared" ref="AE29" si="86">IF(AD29&lt;&gt;"",IF(AD29&gt;=30,"",AD29+1),"")</f>
        <v/>
      </c>
      <c r="AF29" s="474" t="str">
        <f t="shared" ref="AF29" si="87">IF(AE29&lt;&gt;"",IF(AE29&gt;=30,"",AE29+1),"")</f>
        <v/>
      </c>
      <c r="AG29" s="475" t="str">
        <f t="shared" ref="AG29" si="88">IF(AF29&lt;&gt;"",IF(AF29&gt;=30,"",AF29+1),"")</f>
        <v/>
      </c>
      <c r="AH29" s="480"/>
    </row>
    <row r="30" spans="1:34" ht="39.75" customHeight="1">
      <c r="A30" s="360"/>
      <c r="B30" s="473">
        <f>IF(B29&lt;&gt;"",IF(B29+7&gt;31,"",B29+7),"")</f>
        <v>30</v>
      </c>
      <c r="C30" s="474">
        <f t="shared" si="75"/>
        <v>31</v>
      </c>
      <c r="D30" s="474" t="str">
        <f t="shared" si="75"/>
        <v/>
      </c>
      <c r="E30" s="474" t="str">
        <f t="shared" si="75"/>
        <v/>
      </c>
      <c r="F30" s="474" t="str">
        <f t="shared" si="75"/>
        <v/>
      </c>
      <c r="G30" s="474" t="str">
        <f t="shared" si="75"/>
        <v/>
      </c>
      <c r="H30" s="475" t="str">
        <f t="shared" si="75"/>
        <v/>
      </c>
      <c r="I30" s="476"/>
      <c r="J30" s="473" t="str">
        <f>IF(J29&lt;&gt;"",IF(J29+7&gt;30,"",J29+7),"")</f>
        <v/>
      </c>
      <c r="K30" s="474" t="str">
        <f>IF(J30&lt;&gt;"",IF(J30&gt;=30,"",J30+1),"")</f>
        <v/>
      </c>
      <c r="L30" s="474" t="str">
        <f>IF(K30&lt;&gt;"",IF(K30&gt;=30,"",K30+1),"")</f>
        <v/>
      </c>
      <c r="M30" s="474" t="str">
        <f>IF(L30&lt;&gt;"",IF(L30&gt;=31,"",L30+1),"")</f>
        <v/>
      </c>
      <c r="N30" s="474" t="str">
        <f>IF(M30&lt;&gt;"",IF(M30&gt;=31,"",M30+1),"")</f>
        <v/>
      </c>
      <c r="O30" s="474" t="str">
        <f>IF(N30&lt;&gt;"",IF(N30&gt;=31,"",N30+1),"")</f>
        <v/>
      </c>
      <c r="P30" s="475" t="str">
        <f>IF(O30&lt;&gt;"",IF(O30&gt;=31,"",O30+1),"")</f>
        <v/>
      </c>
      <c r="Q30" s="480"/>
      <c r="S30" s="473">
        <f>IF(S29&lt;&gt;"",IF(S29+7&gt;31,"",S29+7),"")</f>
        <v>30</v>
      </c>
      <c r="T30" s="474">
        <f t="shared" si="77"/>
        <v>31</v>
      </c>
      <c r="U30" s="474" t="str">
        <f t="shared" si="78"/>
        <v/>
      </c>
      <c r="V30" s="474" t="str">
        <f t="shared" si="79"/>
        <v/>
      </c>
      <c r="W30" s="474" t="str">
        <f t="shared" si="80"/>
        <v/>
      </c>
      <c r="X30" s="474" t="str">
        <f t="shared" si="81"/>
        <v/>
      </c>
      <c r="Y30" s="475" t="str">
        <f t="shared" si="82"/>
        <v/>
      </c>
      <c r="Z30" s="476"/>
      <c r="AA30" s="473" t="str">
        <f>IF(AA29&lt;&gt;"",IF(AA29+7&gt;30,"",AA29+7),"")</f>
        <v/>
      </c>
      <c r="AB30" s="474" t="str">
        <f>IF(AA30&lt;&gt;"",IF(AA30&gt;=30,"",AA30+1),"")</f>
        <v/>
      </c>
      <c r="AC30" s="474" t="str">
        <f>IF(AB30&lt;&gt;"",IF(AB30&gt;=30,"",AB30+1),"")</f>
        <v/>
      </c>
      <c r="AD30" s="474" t="str">
        <f>IF(AC30&lt;&gt;"",IF(AC30&gt;=31,"",AC30+1),"")</f>
        <v/>
      </c>
      <c r="AE30" s="474" t="str">
        <f>IF(AD30&lt;&gt;"",IF(AD30&gt;=31,"",AD30+1),"")</f>
        <v/>
      </c>
      <c r="AF30" s="474" t="str">
        <f>IF(AE30&lt;&gt;"",IF(AE30&gt;=31,"",AE30+1),"")</f>
        <v/>
      </c>
      <c r="AG30" s="475" t="str">
        <f>IF(AF30&lt;&gt;"",IF(AF30&gt;=31,"",AF30+1),"")</f>
        <v/>
      </c>
      <c r="AH30" s="480"/>
    </row>
    <row r="31" spans="1:34" ht="50.1" customHeight="1">
      <c r="A31" s="360"/>
      <c r="B31" s="8"/>
      <c r="C31" s="9"/>
      <c r="D31" s="9"/>
      <c r="E31" s="9"/>
      <c r="F31" s="9"/>
      <c r="G31" s="9"/>
      <c r="H31" s="10"/>
      <c r="I31" s="9"/>
      <c r="J31" s="8"/>
      <c r="K31" s="9"/>
      <c r="L31" s="9"/>
      <c r="M31" s="9"/>
      <c r="N31" s="9"/>
      <c r="O31" s="9"/>
      <c r="P31" s="10"/>
      <c r="Q31" s="480"/>
      <c r="S31" s="8"/>
      <c r="T31" s="9"/>
      <c r="U31" s="9"/>
      <c r="V31" s="9"/>
      <c r="W31" s="9"/>
      <c r="X31" s="9"/>
      <c r="Y31" s="10"/>
      <c r="Z31" s="9"/>
      <c r="AA31" s="8"/>
      <c r="AB31" s="9"/>
      <c r="AC31" s="9"/>
      <c r="AD31" s="9"/>
      <c r="AE31" s="9"/>
      <c r="AF31" s="9"/>
      <c r="AG31" s="10"/>
      <c r="AH31" s="480"/>
    </row>
    <row r="32" spans="1:34" ht="47.25" customHeight="1">
      <c r="A32" s="360"/>
      <c r="B32" s="492"/>
      <c r="C32" s="492"/>
      <c r="D32" s="224">
        <f>IF(L23&lt;12,L23+1,1)</f>
        <v>7</v>
      </c>
      <c r="E32" s="493" t="s">
        <v>19</v>
      </c>
      <c r="F32" s="493"/>
      <c r="J32" s="492"/>
      <c r="K32" s="492"/>
      <c r="L32" s="224">
        <f>IF(D32&lt;12,D32+1,1)</f>
        <v>8</v>
      </c>
      <c r="M32" s="493" t="s">
        <v>20</v>
      </c>
      <c r="N32" s="493"/>
      <c r="O32" s="493"/>
      <c r="P32" s="11"/>
      <c r="Q32" s="480"/>
      <c r="S32" s="492"/>
      <c r="T32" s="492"/>
      <c r="U32" s="224">
        <f>IF(AC23&lt;12,AC23+1,1)</f>
        <v>7</v>
      </c>
      <c r="V32" s="493" t="s">
        <v>19</v>
      </c>
      <c r="W32" s="493"/>
      <c r="AA32" s="492"/>
      <c r="AB32" s="492"/>
      <c r="AC32" s="224">
        <f>IF(U32&lt;12,U32+1,1)</f>
        <v>8</v>
      </c>
      <c r="AD32" s="493" t="s">
        <v>20</v>
      </c>
      <c r="AE32" s="493"/>
      <c r="AF32" s="493"/>
      <c r="AG32" s="11"/>
      <c r="AH32" s="480"/>
    </row>
    <row r="33" spans="1:34" ht="39.950000000000003" customHeight="1">
      <c r="A33" s="360"/>
      <c r="B33" s="468" t="s">
        <v>25</v>
      </c>
      <c r="C33" s="469" t="s">
        <v>26</v>
      </c>
      <c r="D33" s="469" t="s">
        <v>27</v>
      </c>
      <c r="E33" s="469" t="s">
        <v>28</v>
      </c>
      <c r="F33" s="469" t="s">
        <v>29</v>
      </c>
      <c r="G33" s="469" t="s">
        <v>30</v>
      </c>
      <c r="H33" s="470" t="s">
        <v>31</v>
      </c>
      <c r="I33" s="471"/>
      <c r="J33" s="468" t="s">
        <v>25</v>
      </c>
      <c r="K33" s="469" t="s">
        <v>26</v>
      </c>
      <c r="L33" s="469" t="s">
        <v>27</v>
      </c>
      <c r="M33" s="469" t="s">
        <v>28</v>
      </c>
      <c r="N33" s="469" t="s">
        <v>29</v>
      </c>
      <c r="O33" s="469" t="s">
        <v>30</v>
      </c>
      <c r="P33" s="470" t="s">
        <v>31</v>
      </c>
      <c r="Q33" s="480"/>
      <c r="S33" s="468" t="s">
        <v>25</v>
      </c>
      <c r="T33" s="469" t="s">
        <v>26</v>
      </c>
      <c r="U33" s="469" t="s">
        <v>27</v>
      </c>
      <c r="V33" s="469" t="s">
        <v>28</v>
      </c>
      <c r="W33" s="469" t="s">
        <v>29</v>
      </c>
      <c r="X33" s="469" t="s">
        <v>30</v>
      </c>
      <c r="Y33" s="470" t="s">
        <v>31</v>
      </c>
      <c r="Z33" s="471"/>
      <c r="AA33" s="468" t="s">
        <v>25</v>
      </c>
      <c r="AB33" s="469" t="s">
        <v>26</v>
      </c>
      <c r="AC33" s="469" t="s">
        <v>27</v>
      </c>
      <c r="AD33" s="469" t="s">
        <v>28</v>
      </c>
      <c r="AE33" s="469" t="s">
        <v>29</v>
      </c>
      <c r="AF33" s="469" t="s">
        <v>30</v>
      </c>
      <c r="AG33" s="470" t="s">
        <v>31</v>
      </c>
      <c r="AH33" s="480"/>
    </row>
    <row r="34" spans="1:34" ht="39.950000000000003" customHeight="1">
      <c r="A34" s="360"/>
      <c r="B34" s="473" t="str">
        <f>IF(P29=30,1,"")</f>
        <v/>
      </c>
      <c r="C34" s="474" t="str">
        <f>IF(J30=30,1,IF(B34&lt;&gt;"",B34+1,""))</f>
        <v/>
      </c>
      <c r="D34" s="474" t="str">
        <f>IF(K29=30,1,IF(C34&lt;&gt;"",C34+1,""))</f>
        <v/>
      </c>
      <c r="E34" s="474" t="str">
        <f>IF(L29=30,1,IF(D34&lt;&gt;"",D34+1,""))</f>
        <v/>
      </c>
      <c r="F34" s="474">
        <f>IF(M29=30,1,IF(E34&lt;&gt;"",E34+1,""))</f>
        <v>1</v>
      </c>
      <c r="G34" s="477">
        <f>IF(N29=30,1,IF(F34&lt;&gt;"",F34+1,""))</f>
        <v>2</v>
      </c>
      <c r="H34" s="475">
        <f>IF(O29=30,1,IF(G34&lt;&gt;"",G34+1,""))</f>
        <v>3</v>
      </c>
      <c r="I34" s="476"/>
      <c r="J34" s="473">
        <f>IF(H38=31,1,"")</f>
        <v>1</v>
      </c>
      <c r="K34" s="474">
        <f>IF(B39=31,1,IF(J34&lt;&gt;"",J34+1,""))</f>
        <v>2</v>
      </c>
      <c r="L34" s="474">
        <f>IF(C39=31,1,IF(K34&lt;&gt;"",K34+1,""))</f>
        <v>3</v>
      </c>
      <c r="M34" s="474">
        <f>IF(D38=31,1,IF(L34&lt;&gt;"",L34+1,""))</f>
        <v>4</v>
      </c>
      <c r="N34" s="474">
        <f>IF(E38=31,1,IF(M34&lt;&gt;"",M34+1,""))</f>
        <v>5</v>
      </c>
      <c r="O34" s="477">
        <f>IF(F38=31,1,IF(N34&lt;&gt;"",N34+1,""))</f>
        <v>6</v>
      </c>
      <c r="P34" s="475">
        <f>IF(G38=31,1,IF(O34&lt;&gt;"",O34+1,""))</f>
        <v>7</v>
      </c>
      <c r="Q34" s="480"/>
      <c r="S34" s="473" t="str">
        <f>IF(AG29=30,1,"")</f>
        <v/>
      </c>
      <c r="T34" s="474" t="str">
        <f>IF(AA30=30,1,IF(S34&lt;&gt;"",S34+1,""))</f>
        <v/>
      </c>
      <c r="U34" s="474" t="str">
        <f>IF(AB29=30,1,IF(T34&lt;&gt;"",T34+1,""))</f>
        <v/>
      </c>
      <c r="V34" s="474" t="str">
        <f>IF(AC29=30,1,IF(U34&lt;&gt;"",U34+1,""))</f>
        <v/>
      </c>
      <c r="W34" s="474">
        <f>IF(AD29=30,1,IF(V34&lt;&gt;"",V34+1,""))</f>
        <v>1</v>
      </c>
      <c r="X34" s="474">
        <f>IF(AE29=30,1,IF(W34&lt;&gt;"",W34+1,""))</f>
        <v>2</v>
      </c>
      <c r="Y34" s="475">
        <f>IF(AF29=30,1,IF(X34&lt;&gt;"",X34+1,""))</f>
        <v>3</v>
      </c>
      <c r="Z34" s="476"/>
      <c r="AA34" s="473">
        <f>IF(Y38=31,1,"")</f>
        <v>1</v>
      </c>
      <c r="AB34" s="474">
        <f>IF(S39=31,1,IF(AA34&lt;&gt;"",AA34+1,""))</f>
        <v>2</v>
      </c>
      <c r="AC34" s="474">
        <f>IF(T39=31,1,IF(AB34&lt;&gt;"",AB34+1,""))</f>
        <v>3</v>
      </c>
      <c r="AD34" s="474">
        <f>IF(U38=31,1,IF(AC34&lt;&gt;"",AC34+1,""))</f>
        <v>4</v>
      </c>
      <c r="AE34" s="474">
        <f>IF(V38=31,1,IF(AD34&lt;&gt;"",AD34+1,""))</f>
        <v>5</v>
      </c>
      <c r="AF34" s="474">
        <f>IF(W38=31,1,IF(AE34&lt;&gt;"",AE34+1,""))</f>
        <v>6</v>
      </c>
      <c r="AG34" s="475">
        <f>IF(X38=31,1,IF(AF34&lt;&gt;"",AF34+1,""))</f>
        <v>7</v>
      </c>
      <c r="AH34" s="480"/>
    </row>
    <row r="35" spans="1:34" ht="39.950000000000003" customHeight="1">
      <c r="A35" s="360"/>
      <c r="B35" s="473">
        <f>IF(B34&lt;&gt;"",B34+7,H34+1)</f>
        <v>4</v>
      </c>
      <c r="C35" s="474">
        <f>IF(B35&lt;&gt;"",B35+1,"")</f>
        <v>5</v>
      </c>
      <c r="D35" s="474">
        <f>IF(C35&lt;&gt;"",C35+1,"")</f>
        <v>6</v>
      </c>
      <c r="E35" s="474">
        <f>IF(D35&lt;&gt;"",D35+1,"")</f>
        <v>7</v>
      </c>
      <c r="F35" s="474">
        <f>IF(E35&lt;&gt;"",E35+1,"")</f>
        <v>8</v>
      </c>
      <c r="G35" s="474">
        <f>IF(F35&lt;&gt;"",F35+1,"")</f>
        <v>9</v>
      </c>
      <c r="H35" s="475">
        <f>IF(H34&lt;&gt;"",H34+7,"")</f>
        <v>10</v>
      </c>
      <c r="I35" s="476"/>
      <c r="J35" s="473">
        <f>IF(J34&lt;&gt;"",J34+7,P34+1)</f>
        <v>8</v>
      </c>
      <c r="K35" s="474">
        <f>IF(J35&lt;&gt;"",J35+1,"")</f>
        <v>9</v>
      </c>
      <c r="L35" s="474">
        <f>IF(K35&lt;&gt;"",K35+1,"")</f>
        <v>10</v>
      </c>
      <c r="M35" s="474">
        <f>IF(L35&lt;&gt;"",L35+1,"")</f>
        <v>11</v>
      </c>
      <c r="N35" s="474">
        <f>IF(M35&lt;&gt;"",M35+1,"")</f>
        <v>12</v>
      </c>
      <c r="O35" s="474">
        <f>IF(N35&lt;&gt;"",N35+1,"")</f>
        <v>13</v>
      </c>
      <c r="P35" s="475">
        <f>IF(P34&lt;&gt;"",P34+7,"")</f>
        <v>14</v>
      </c>
      <c r="Q35" s="480"/>
      <c r="S35" s="473">
        <f>IF(S34&lt;&gt;"",S34+7,Y34+1)</f>
        <v>4</v>
      </c>
      <c r="T35" s="474">
        <f>IF(S35&lt;&gt;"",S35+1,"")</f>
        <v>5</v>
      </c>
      <c r="U35" s="474">
        <f>IF(T35&lt;&gt;"",T35+1,"")</f>
        <v>6</v>
      </c>
      <c r="V35" s="474">
        <f>IF(U35&lt;&gt;"",U35+1,"")</f>
        <v>7</v>
      </c>
      <c r="W35" s="474">
        <f t="shared" ref="W35:X35" si="89">IF(V35&lt;&gt;"",V35+1,"")</f>
        <v>8</v>
      </c>
      <c r="X35" s="474">
        <f t="shared" si="89"/>
        <v>9</v>
      </c>
      <c r="Y35" s="475">
        <f>IF(Y34&lt;&gt;"",Y34+7,"")</f>
        <v>10</v>
      </c>
      <c r="Z35" s="476"/>
      <c r="AA35" s="473">
        <f>IF(AA34&lt;&gt;"",AA34+7,AG34+1)</f>
        <v>8</v>
      </c>
      <c r="AB35" s="474">
        <f>IF(AA35&lt;&gt;"",AA35+1,"")</f>
        <v>9</v>
      </c>
      <c r="AC35" s="474">
        <f>IF(AB35&lt;&gt;"",AB35+1,"")</f>
        <v>10</v>
      </c>
      <c r="AD35" s="474">
        <f>IF(AC35&lt;&gt;"",AC35+1,"")</f>
        <v>11</v>
      </c>
      <c r="AE35" s="474">
        <f t="shared" ref="AE35:AF35" si="90">IF(AD35&lt;&gt;"",AD35+1,"")</f>
        <v>12</v>
      </c>
      <c r="AF35" s="474">
        <f t="shared" si="90"/>
        <v>13</v>
      </c>
      <c r="AG35" s="475">
        <f>IF(AG34&lt;&gt;"",AG34+7,"")</f>
        <v>14</v>
      </c>
      <c r="AH35" s="480"/>
    </row>
    <row r="36" spans="1:34" ht="39.950000000000003" customHeight="1">
      <c r="A36" s="360"/>
      <c r="B36" s="473">
        <f>IF(B35&lt;&gt;"",B35+7,H35+1)</f>
        <v>11</v>
      </c>
      <c r="C36" s="474">
        <f t="shared" ref="B36:F37" si="91">IF(C35&lt;&gt;"",C35+7,"")</f>
        <v>12</v>
      </c>
      <c r="D36" s="477">
        <f t="shared" si="91"/>
        <v>13</v>
      </c>
      <c r="E36" s="474">
        <f t="shared" si="91"/>
        <v>14</v>
      </c>
      <c r="F36" s="474">
        <f t="shared" si="91"/>
        <v>15</v>
      </c>
      <c r="G36" s="474">
        <f t="shared" ref="G36" si="92">IF(G35&lt;&gt;"",G35+7,"")</f>
        <v>16</v>
      </c>
      <c r="H36" s="475">
        <f>IF(H35&lt;&gt;"",H35+7,"")</f>
        <v>17</v>
      </c>
      <c r="I36" s="476"/>
      <c r="J36" s="473">
        <f>IF(J35&lt;&gt;"",J35+7,P35+1)</f>
        <v>15</v>
      </c>
      <c r="K36" s="474">
        <f t="shared" ref="J36:N37" si="93">IF(K35&lt;&gt;"",K35+7,"")</f>
        <v>16</v>
      </c>
      <c r="L36" s="474">
        <f t="shared" si="93"/>
        <v>17</v>
      </c>
      <c r="M36" s="474">
        <f t="shared" si="93"/>
        <v>18</v>
      </c>
      <c r="N36" s="474">
        <f t="shared" si="93"/>
        <v>19</v>
      </c>
      <c r="O36" s="474">
        <f t="shared" ref="O36" si="94">IF(O35&lt;&gt;"",O35+7,"")</f>
        <v>20</v>
      </c>
      <c r="P36" s="475">
        <f>IF(P35&lt;&gt;"",P35+7,"")</f>
        <v>21</v>
      </c>
      <c r="Q36" s="480"/>
      <c r="S36" s="473">
        <f>IF(S35&lt;&gt;"",S35+7,Y35+1)</f>
        <v>11</v>
      </c>
      <c r="T36" s="474">
        <f t="shared" ref="T36:V36" si="95">IF(T35&lt;&gt;"",T35+7,"")</f>
        <v>12</v>
      </c>
      <c r="U36" s="477">
        <f t="shared" si="95"/>
        <v>13</v>
      </c>
      <c r="V36" s="474">
        <f t="shared" si="95"/>
        <v>14</v>
      </c>
      <c r="W36" s="474">
        <f t="shared" ref="W36:X36" si="96">IF(W35&lt;&gt;"",W35+7,"")</f>
        <v>15</v>
      </c>
      <c r="X36" s="474">
        <f t="shared" si="96"/>
        <v>16</v>
      </c>
      <c r="Y36" s="475">
        <f>IF(Y35&lt;&gt;"",Y35+7,"")</f>
        <v>17</v>
      </c>
      <c r="Z36" s="476"/>
      <c r="AA36" s="473">
        <f>IF(AA35&lt;&gt;"",AA35+7,AG35+1)</f>
        <v>15</v>
      </c>
      <c r="AB36" s="474">
        <f t="shared" ref="AB36:AD36" si="97">IF(AB35&lt;&gt;"",AB35+7,"")</f>
        <v>16</v>
      </c>
      <c r="AC36" s="474">
        <f t="shared" si="97"/>
        <v>17</v>
      </c>
      <c r="AD36" s="474">
        <f t="shared" si="97"/>
        <v>18</v>
      </c>
      <c r="AE36" s="474">
        <f t="shared" ref="AE36:AF36" si="98">IF(AE35&lt;&gt;"",AE35+7,"")</f>
        <v>19</v>
      </c>
      <c r="AF36" s="474">
        <f t="shared" si="98"/>
        <v>20</v>
      </c>
      <c r="AG36" s="475">
        <f>IF(AG35&lt;&gt;"",AG35+7,"")</f>
        <v>21</v>
      </c>
      <c r="AH36" s="480"/>
    </row>
    <row r="37" spans="1:34" ht="39.950000000000003" customHeight="1">
      <c r="A37" s="360"/>
      <c r="B37" s="473">
        <f t="shared" si="91"/>
        <v>18</v>
      </c>
      <c r="C37" s="474">
        <f t="shared" si="91"/>
        <v>19</v>
      </c>
      <c r="D37" s="477">
        <f t="shared" si="91"/>
        <v>20</v>
      </c>
      <c r="E37" s="474">
        <f t="shared" si="91"/>
        <v>21</v>
      </c>
      <c r="F37" s="474">
        <f t="shared" si="91"/>
        <v>22</v>
      </c>
      <c r="G37" s="474">
        <f t="shared" ref="G37" si="99">IF(G36&lt;&gt;"",G36+7,"")</f>
        <v>23</v>
      </c>
      <c r="H37" s="475">
        <f>IF(H36&lt;&gt;"",H36+7,"")</f>
        <v>24</v>
      </c>
      <c r="I37" s="476"/>
      <c r="J37" s="473">
        <f t="shared" si="93"/>
        <v>22</v>
      </c>
      <c r="K37" s="474">
        <f t="shared" si="93"/>
        <v>23</v>
      </c>
      <c r="L37" s="477">
        <f t="shared" si="93"/>
        <v>24</v>
      </c>
      <c r="M37" s="474">
        <f t="shared" si="93"/>
        <v>25</v>
      </c>
      <c r="N37" s="474">
        <f t="shared" si="93"/>
        <v>26</v>
      </c>
      <c r="O37" s="474">
        <f t="shared" ref="O37" si="100">IF(O36&lt;&gt;"",O36+7,"")</f>
        <v>27</v>
      </c>
      <c r="P37" s="475">
        <f>IF(P36&lt;&gt;"",P36+7,"")</f>
        <v>28</v>
      </c>
      <c r="Q37" s="480"/>
      <c r="S37" s="473">
        <f t="shared" ref="S37:V37" si="101">IF(S36&lt;&gt;"",S36+7,"")</f>
        <v>18</v>
      </c>
      <c r="T37" s="474">
        <f t="shared" si="101"/>
        <v>19</v>
      </c>
      <c r="U37" s="477">
        <f t="shared" si="101"/>
        <v>20</v>
      </c>
      <c r="V37" s="474">
        <f t="shared" si="101"/>
        <v>21</v>
      </c>
      <c r="W37" s="474">
        <f t="shared" ref="W37:X37" si="102">IF(W36&lt;&gt;"",W36+7,"")</f>
        <v>22</v>
      </c>
      <c r="X37" s="474">
        <f t="shared" si="102"/>
        <v>23</v>
      </c>
      <c r="Y37" s="475">
        <f>IF(Y36&lt;&gt;"",Y36+7,"")</f>
        <v>24</v>
      </c>
      <c r="Z37" s="476"/>
      <c r="AA37" s="473">
        <f t="shared" ref="AA37:AD37" si="103">IF(AA36&lt;&gt;"",AA36+7,"")</f>
        <v>22</v>
      </c>
      <c r="AB37" s="474">
        <f t="shared" si="103"/>
        <v>23</v>
      </c>
      <c r="AC37" s="477">
        <f t="shared" si="103"/>
        <v>24</v>
      </c>
      <c r="AD37" s="474">
        <f t="shared" si="103"/>
        <v>25</v>
      </c>
      <c r="AE37" s="474">
        <f t="shared" ref="AE37:AF37" si="104">IF(AE36&lt;&gt;"",AE36+7,"")</f>
        <v>26</v>
      </c>
      <c r="AF37" s="474">
        <f t="shared" si="104"/>
        <v>27</v>
      </c>
      <c r="AG37" s="475">
        <f>IF(AG36&lt;&gt;"",AG36+7,"")</f>
        <v>28</v>
      </c>
      <c r="AH37" s="480"/>
    </row>
    <row r="38" spans="1:34" ht="39.950000000000003" customHeight="1">
      <c r="A38" s="360"/>
      <c r="B38" s="473">
        <f>IF(B37&lt;&gt;"",B37+7,"")</f>
        <v>25</v>
      </c>
      <c r="C38" s="474">
        <f t="shared" ref="C38:H39" si="105">IF(B38&lt;&gt;"",IF(B38&gt;=31,"",B38+1),"")</f>
        <v>26</v>
      </c>
      <c r="D38" s="474">
        <f t="shared" si="105"/>
        <v>27</v>
      </c>
      <c r="E38" s="474">
        <f t="shared" si="105"/>
        <v>28</v>
      </c>
      <c r="F38" s="474">
        <f t="shared" si="105"/>
        <v>29</v>
      </c>
      <c r="G38" s="474">
        <f t="shared" si="105"/>
        <v>30</v>
      </c>
      <c r="H38" s="475">
        <f t="shared" si="105"/>
        <v>31</v>
      </c>
      <c r="I38" s="476"/>
      <c r="J38" s="473">
        <f>IF(J37&lt;&gt;"",J37+7,"")</f>
        <v>29</v>
      </c>
      <c r="K38" s="474">
        <f t="shared" ref="K38:P39" si="106">IF(J38&lt;&gt;"",IF(J38&gt;=31,"",J38+1),"")</f>
        <v>30</v>
      </c>
      <c r="L38" s="474">
        <f t="shared" si="106"/>
        <v>31</v>
      </c>
      <c r="M38" s="474" t="str">
        <f t="shared" si="106"/>
        <v/>
      </c>
      <c r="N38" s="474" t="str">
        <f t="shared" si="106"/>
        <v/>
      </c>
      <c r="O38" s="474" t="str">
        <f t="shared" si="106"/>
        <v/>
      </c>
      <c r="P38" s="475" t="str">
        <f t="shared" si="106"/>
        <v/>
      </c>
      <c r="Q38" s="480"/>
      <c r="S38" s="473">
        <f>IF(S37&lt;&gt;"",S37+7,"")</f>
        <v>25</v>
      </c>
      <c r="T38" s="474">
        <f t="shared" ref="T38:T39" si="107">IF(S38&lt;&gt;"",IF(S38&gt;=31,"",S38+1),"")</f>
        <v>26</v>
      </c>
      <c r="U38" s="474">
        <f t="shared" ref="U38:U39" si="108">IF(T38&lt;&gt;"",IF(T38&gt;=31,"",T38+1),"")</f>
        <v>27</v>
      </c>
      <c r="V38" s="474">
        <f t="shared" ref="V38:V39" si="109">IF(U38&lt;&gt;"",IF(U38&gt;=31,"",U38+1),"")</f>
        <v>28</v>
      </c>
      <c r="W38" s="474">
        <f t="shared" ref="W38:W39" si="110">IF(V38&lt;&gt;"",IF(V38&gt;=31,"",V38+1),"")</f>
        <v>29</v>
      </c>
      <c r="X38" s="474">
        <f t="shared" ref="X38:X39" si="111">IF(W38&lt;&gt;"",IF(W38&gt;=31,"",W38+1),"")</f>
        <v>30</v>
      </c>
      <c r="Y38" s="475">
        <f t="shared" ref="Y38:Y39" si="112">IF(X38&lt;&gt;"",IF(X38&gt;=31,"",X38+1),"")</f>
        <v>31</v>
      </c>
      <c r="Z38" s="476"/>
      <c r="AA38" s="473">
        <f>IF(AA37&lt;&gt;"",AA37+7,"")</f>
        <v>29</v>
      </c>
      <c r="AB38" s="474">
        <f t="shared" ref="AB38:AB39" si="113">IF(AA38&lt;&gt;"",IF(AA38&gt;=31,"",AA38+1),"")</f>
        <v>30</v>
      </c>
      <c r="AC38" s="474">
        <f t="shared" ref="AC38:AC39" si="114">IF(AB38&lt;&gt;"",IF(AB38&gt;=31,"",AB38+1),"")</f>
        <v>31</v>
      </c>
      <c r="AD38" s="474" t="str">
        <f t="shared" ref="AD38:AD39" si="115">IF(AC38&lt;&gt;"",IF(AC38&gt;=31,"",AC38+1),"")</f>
        <v/>
      </c>
      <c r="AE38" s="474" t="str">
        <f t="shared" ref="AE38:AE39" si="116">IF(AD38&lt;&gt;"",IF(AD38&gt;=31,"",AD38+1),"")</f>
        <v/>
      </c>
      <c r="AF38" s="474" t="str">
        <f t="shared" ref="AF38:AF39" si="117">IF(AE38&lt;&gt;"",IF(AE38&gt;=31,"",AE38+1),"")</f>
        <v/>
      </c>
      <c r="AG38" s="475" t="str">
        <f t="shared" ref="AG38:AG39" si="118">IF(AF38&lt;&gt;"",IF(AF38&gt;=31,"",AF38+1),"")</f>
        <v/>
      </c>
      <c r="AH38" s="480"/>
    </row>
    <row r="39" spans="1:34" ht="39.950000000000003" customHeight="1">
      <c r="A39" s="360"/>
      <c r="B39" s="473" t="str">
        <f>IF(B38&lt;&gt;"",IF(B38+7&gt;31,"",B38+7),"")</f>
        <v/>
      </c>
      <c r="C39" s="474" t="str">
        <f t="shared" si="105"/>
        <v/>
      </c>
      <c r="D39" s="474" t="str">
        <f t="shared" si="105"/>
        <v/>
      </c>
      <c r="E39" s="474" t="str">
        <f t="shared" si="105"/>
        <v/>
      </c>
      <c r="F39" s="474" t="str">
        <f t="shared" si="105"/>
        <v/>
      </c>
      <c r="G39" s="474" t="str">
        <f t="shared" si="105"/>
        <v/>
      </c>
      <c r="H39" s="475" t="str">
        <f t="shared" si="105"/>
        <v/>
      </c>
      <c r="I39" s="476"/>
      <c r="J39" s="473" t="str">
        <f>IF(J38&lt;&gt;"",IF(J38+7&gt;31,"",J38+7),"")</f>
        <v/>
      </c>
      <c r="K39" s="474" t="str">
        <f t="shared" si="106"/>
        <v/>
      </c>
      <c r="L39" s="474" t="str">
        <f t="shared" si="106"/>
        <v/>
      </c>
      <c r="M39" s="474" t="str">
        <f t="shared" si="106"/>
        <v/>
      </c>
      <c r="N39" s="474" t="str">
        <f t="shared" si="106"/>
        <v/>
      </c>
      <c r="O39" s="474" t="str">
        <f t="shared" si="106"/>
        <v/>
      </c>
      <c r="P39" s="475" t="str">
        <f t="shared" si="106"/>
        <v/>
      </c>
      <c r="Q39" s="480"/>
      <c r="S39" s="473" t="str">
        <f>IF(S38&lt;&gt;"",IF(S38+7&gt;31,"",S38+7),"")</f>
        <v/>
      </c>
      <c r="T39" s="474" t="str">
        <f t="shared" si="107"/>
        <v/>
      </c>
      <c r="U39" s="474" t="str">
        <f t="shared" si="108"/>
        <v/>
      </c>
      <c r="V39" s="474" t="str">
        <f t="shared" si="109"/>
        <v/>
      </c>
      <c r="W39" s="474" t="str">
        <f t="shared" si="110"/>
        <v/>
      </c>
      <c r="X39" s="474" t="str">
        <f t="shared" si="111"/>
        <v/>
      </c>
      <c r="Y39" s="475" t="str">
        <f t="shared" si="112"/>
        <v/>
      </c>
      <c r="Z39" s="476"/>
      <c r="AA39" s="473" t="str">
        <f>IF(AA38&lt;&gt;"",IF(AA38+7&gt;31,"",AA38+7),"")</f>
        <v/>
      </c>
      <c r="AB39" s="474" t="str">
        <f t="shared" si="113"/>
        <v/>
      </c>
      <c r="AC39" s="474" t="str">
        <f t="shared" si="114"/>
        <v/>
      </c>
      <c r="AD39" s="474" t="str">
        <f t="shared" si="115"/>
        <v/>
      </c>
      <c r="AE39" s="474" t="str">
        <f t="shared" si="116"/>
        <v/>
      </c>
      <c r="AF39" s="474" t="str">
        <f t="shared" si="117"/>
        <v/>
      </c>
      <c r="AG39" s="475" t="str">
        <f t="shared" si="118"/>
        <v/>
      </c>
      <c r="AH39" s="480"/>
    </row>
    <row r="40" spans="1:34" ht="50.1" customHeight="1">
      <c r="A40" s="360"/>
      <c r="B40" s="8"/>
      <c r="C40" s="9"/>
      <c r="D40" s="9"/>
      <c r="E40" s="9"/>
      <c r="F40" s="9"/>
      <c r="G40" s="9"/>
      <c r="H40" s="10"/>
      <c r="I40" s="9"/>
      <c r="J40" s="8"/>
      <c r="K40" s="9"/>
      <c r="L40" s="9"/>
      <c r="M40" s="9"/>
      <c r="N40" s="9"/>
      <c r="O40" s="9"/>
      <c r="P40" s="10"/>
      <c r="Q40" s="480"/>
      <c r="S40" s="8"/>
      <c r="T40" s="9"/>
      <c r="U40" s="9"/>
      <c r="V40" s="9"/>
      <c r="W40" s="9"/>
      <c r="X40" s="9"/>
      <c r="Y40" s="10"/>
      <c r="Z40" s="9"/>
      <c r="AA40" s="8"/>
      <c r="AB40" s="9"/>
      <c r="AC40" s="9"/>
      <c r="AD40" s="9"/>
      <c r="AE40" s="9"/>
      <c r="AF40" s="9"/>
      <c r="AG40" s="10"/>
      <c r="AH40" s="480"/>
    </row>
    <row r="41" spans="1:34" ht="47.25" customHeight="1">
      <c r="A41" s="360"/>
      <c r="B41" s="103"/>
      <c r="C41" s="437">
        <f>INT(23.2488+0.242194*(卓上!$G$3-1980)-INT((卓上!$G$3-1980)/4))</f>
        <v>23</v>
      </c>
      <c r="D41" s="224">
        <f>IF(L32&lt;12,L32+1,1)</f>
        <v>9</v>
      </c>
      <c r="E41" s="493" t="s">
        <v>21</v>
      </c>
      <c r="F41" s="493"/>
      <c r="G41" s="493"/>
      <c r="H41" s="11"/>
      <c r="J41" s="492"/>
      <c r="K41" s="492"/>
      <c r="L41" s="224">
        <f>IF(D41&lt;12,D41+1,1)</f>
        <v>10</v>
      </c>
      <c r="M41" s="493" t="s">
        <v>22</v>
      </c>
      <c r="N41" s="493"/>
      <c r="O41" s="493"/>
      <c r="P41" s="11"/>
      <c r="Q41" s="480"/>
      <c r="S41" s="103"/>
      <c r="T41" s="437">
        <f>INT(23.2488+0.242194*(卓上!$G$3-1980)-INT((卓上!$G$3-1980)/4))</f>
        <v>23</v>
      </c>
      <c r="U41" s="224">
        <f>IF(AC32&lt;12,AC32+1,1)</f>
        <v>9</v>
      </c>
      <c r="V41" s="493" t="s">
        <v>21</v>
      </c>
      <c r="W41" s="493"/>
      <c r="X41" s="493"/>
      <c r="Y41" s="11"/>
      <c r="AA41" s="492"/>
      <c r="AB41" s="492"/>
      <c r="AC41" s="224">
        <f>IF(U41&lt;12,U41+1,1)</f>
        <v>10</v>
      </c>
      <c r="AD41" s="493" t="s">
        <v>22</v>
      </c>
      <c r="AE41" s="493"/>
      <c r="AF41" s="493"/>
      <c r="AG41" s="11"/>
      <c r="AH41" s="480"/>
    </row>
    <row r="42" spans="1:34" ht="39.950000000000003" customHeight="1">
      <c r="A42" s="360"/>
      <c r="B42" s="468" t="s">
        <v>25</v>
      </c>
      <c r="C42" s="469" t="s">
        <v>26</v>
      </c>
      <c r="D42" s="469" t="s">
        <v>27</v>
      </c>
      <c r="E42" s="469" t="s">
        <v>28</v>
      </c>
      <c r="F42" s="469" t="s">
        <v>29</v>
      </c>
      <c r="G42" s="469" t="s">
        <v>30</v>
      </c>
      <c r="H42" s="470" t="s">
        <v>31</v>
      </c>
      <c r="I42" s="471"/>
      <c r="J42" s="468" t="s">
        <v>25</v>
      </c>
      <c r="K42" s="469" t="s">
        <v>26</v>
      </c>
      <c r="L42" s="469" t="s">
        <v>27</v>
      </c>
      <c r="M42" s="469" t="s">
        <v>28</v>
      </c>
      <c r="N42" s="469" t="s">
        <v>29</v>
      </c>
      <c r="O42" s="469" t="s">
        <v>30</v>
      </c>
      <c r="P42" s="470" t="s">
        <v>31</v>
      </c>
      <c r="Q42" s="480"/>
      <c r="S42" s="468" t="s">
        <v>25</v>
      </c>
      <c r="T42" s="469" t="s">
        <v>26</v>
      </c>
      <c r="U42" s="469" t="s">
        <v>27</v>
      </c>
      <c r="V42" s="469" t="s">
        <v>28</v>
      </c>
      <c r="W42" s="469" t="s">
        <v>29</v>
      </c>
      <c r="X42" s="469" t="s">
        <v>30</v>
      </c>
      <c r="Y42" s="470" t="s">
        <v>31</v>
      </c>
      <c r="Z42" s="471"/>
      <c r="AA42" s="468" t="s">
        <v>25</v>
      </c>
      <c r="AB42" s="469" t="s">
        <v>26</v>
      </c>
      <c r="AC42" s="469" t="s">
        <v>27</v>
      </c>
      <c r="AD42" s="469" t="s">
        <v>28</v>
      </c>
      <c r="AE42" s="469" t="s">
        <v>29</v>
      </c>
      <c r="AF42" s="469" t="s">
        <v>30</v>
      </c>
      <c r="AG42" s="470" t="s">
        <v>31</v>
      </c>
      <c r="AH42" s="480"/>
    </row>
    <row r="43" spans="1:34" ht="39.950000000000003" customHeight="1">
      <c r="A43" s="360"/>
      <c r="B43" s="473" t="str">
        <f>IF(P38=31,1,"")</f>
        <v/>
      </c>
      <c r="C43" s="474" t="str">
        <f>IF(J39=31,1,IF(B43&lt;&gt;"",B43+1,""))</f>
        <v/>
      </c>
      <c r="D43" s="474" t="str">
        <f>IF(K39=31,1,IF(C43&lt;&gt;"",C43+1,""))</f>
        <v/>
      </c>
      <c r="E43" s="474">
        <f>IF(L38=31,1,IF(D43&lt;&gt;"",D43+1,""))</f>
        <v>1</v>
      </c>
      <c r="F43" s="474">
        <f>IF(M38=31,1,IF(E43&lt;&gt;"",E43+1,""))</f>
        <v>2</v>
      </c>
      <c r="G43" s="477">
        <f>IF(N38=31,1,IF(F43&lt;&gt;"",F43+1,""))</f>
        <v>3</v>
      </c>
      <c r="H43" s="475">
        <f>IF(O38=31,1,IF(G43&lt;&gt;"",G43+1,""))</f>
        <v>4</v>
      </c>
      <c r="I43" s="476"/>
      <c r="J43" s="473" t="str">
        <f>IF(H47=30,1,"")</f>
        <v/>
      </c>
      <c r="K43" s="474" t="str">
        <f>IF(B48=30,1,IF(J43&lt;&gt;"",J43+1,""))</f>
        <v/>
      </c>
      <c r="L43" s="474" t="str">
        <f>IF(C47=30,1,IF(K43&lt;&gt;"",K43+1,""))</f>
        <v/>
      </c>
      <c r="M43" s="474" t="str">
        <f>IF(D47=30,1,IF(L43&lt;&gt;"",L43+1,""))</f>
        <v/>
      </c>
      <c r="N43" s="474" t="str">
        <f>IF(E47=30,1,IF(M43&lt;&gt;"",M43+1,""))</f>
        <v/>
      </c>
      <c r="O43" s="477">
        <f>IF(F47=30,1,IF(N43&lt;&gt;"",N43+1,""))</f>
        <v>1</v>
      </c>
      <c r="P43" s="475">
        <f>IF(G47=30,1,IF(O43&lt;&gt;"",O43+1,""))</f>
        <v>2</v>
      </c>
      <c r="Q43" s="480"/>
      <c r="S43" s="473" t="str">
        <f>IF(AG38=31,1,"")</f>
        <v/>
      </c>
      <c r="T43" s="474" t="str">
        <f>IF(AA39=31,1,IF(S43&lt;&gt;"",S43+1,""))</f>
        <v/>
      </c>
      <c r="U43" s="474" t="str">
        <f>IF(AB39=31,1,IF(T43&lt;&gt;"",T43+1,""))</f>
        <v/>
      </c>
      <c r="V43" s="474">
        <f>IF(AC38=31,1,IF(U43&lt;&gt;"",U43+1,""))</f>
        <v>1</v>
      </c>
      <c r="W43" s="474">
        <f t="shared" ref="W43:X43" si="119">IF(AD38=31,1,IF(V43&lt;&gt;"",V43+1,""))</f>
        <v>2</v>
      </c>
      <c r="X43" s="474">
        <f t="shared" si="119"/>
        <v>3</v>
      </c>
      <c r="Y43" s="475">
        <f>IF(AF38=31,1,IF(X43&lt;&gt;"",X43+1,""))</f>
        <v>4</v>
      </c>
      <c r="Z43" s="476"/>
      <c r="AA43" s="473" t="str">
        <f>IF(Y47=30,1,"")</f>
        <v/>
      </c>
      <c r="AB43" s="474" t="str">
        <f>IF(S48=30,1,IF(AA43&lt;&gt;"",AA43+1,""))</f>
        <v/>
      </c>
      <c r="AC43" s="474" t="str">
        <f>IF(T47=30,1,IF(AB43&lt;&gt;"",AB43+1,""))</f>
        <v/>
      </c>
      <c r="AD43" s="474" t="str">
        <f>IF(U47=30,1,IF(AC43&lt;&gt;"",AC43+1,""))</f>
        <v/>
      </c>
      <c r="AE43" s="474" t="str">
        <f t="shared" ref="AE43:AF43" si="120">IF(V47=30,1,IF(AD43&lt;&gt;"",AD43+1,""))</f>
        <v/>
      </c>
      <c r="AF43" s="474">
        <f t="shared" si="120"/>
        <v>1</v>
      </c>
      <c r="AG43" s="475">
        <f>IF(X47=30,1,IF(AF43&lt;&gt;"",AF43+1,""))</f>
        <v>2</v>
      </c>
      <c r="AH43" s="480"/>
    </row>
    <row r="44" spans="1:34" ht="39.950000000000003" customHeight="1">
      <c r="A44" s="360"/>
      <c r="B44" s="473">
        <f>IF(B43&lt;&gt;"",B43+7,H43+1)</f>
        <v>5</v>
      </c>
      <c r="C44" s="474">
        <f>IF(B44&lt;&gt;"",B44+1,"")</f>
        <v>6</v>
      </c>
      <c r="D44" s="474">
        <f>IF(C44&lt;&gt;"",C44+1,"")</f>
        <v>7</v>
      </c>
      <c r="E44" s="474">
        <f>IF(D44&lt;&gt;"",D44+1,"")</f>
        <v>8</v>
      </c>
      <c r="F44" s="474">
        <f>IF(E44&lt;&gt;"",E44+1,"")</f>
        <v>9</v>
      </c>
      <c r="G44" s="474">
        <f>IF(G43&lt;&gt;"",G43+7,F44+1)</f>
        <v>10</v>
      </c>
      <c r="H44" s="475">
        <f>IF(H43&lt;&gt;"",H43+7,"")</f>
        <v>11</v>
      </c>
      <c r="I44" s="476"/>
      <c r="J44" s="473">
        <f>IF(J43&lt;&gt;"",J43+7,P43+1)</f>
        <v>3</v>
      </c>
      <c r="K44" s="474">
        <f>IF(J44&lt;&gt;"",J44+1,"")</f>
        <v>4</v>
      </c>
      <c r="L44" s="474">
        <f>IF(K44&lt;&gt;"",K44+1,"")</f>
        <v>5</v>
      </c>
      <c r="M44" s="474">
        <f>IF(L44&lt;&gt;"",L44+1,"")</f>
        <v>6</v>
      </c>
      <c r="N44" s="474">
        <f>IF(M44&lt;&gt;"",M44+1,"")</f>
        <v>7</v>
      </c>
      <c r="O44" s="474">
        <f>IF(N44&lt;&gt;"",N44+1,"")</f>
        <v>8</v>
      </c>
      <c r="P44" s="475">
        <f>IF(P43&lt;&gt;"",P43+7,"")</f>
        <v>9</v>
      </c>
      <c r="Q44" s="480"/>
      <c r="S44" s="473">
        <f>IF(S43&lt;&gt;"",S43+7,Y43+1)</f>
        <v>5</v>
      </c>
      <c r="T44" s="474">
        <f>IF(S44&lt;&gt;"",S44+1,"")</f>
        <v>6</v>
      </c>
      <c r="U44" s="474">
        <f>IF(T44&lt;&gt;"",T44+1,"")</f>
        <v>7</v>
      </c>
      <c r="V44" s="474">
        <f>IF(U44&lt;&gt;"",U44+1,"")</f>
        <v>8</v>
      </c>
      <c r="W44" s="474">
        <f t="shared" ref="W44:X44" si="121">IF(V44&lt;&gt;"",V44+1,"")</f>
        <v>9</v>
      </c>
      <c r="X44" s="474">
        <f t="shared" si="121"/>
        <v>10</v>
      </c>
      <c r="Y44" s="475">
        <f>IF(Y43&lt;&gt;"",Y43+7,"")</f>
        <v>11</v>
      </c>
      <c r="Z44" s="476"/>
      <c r="AA44" s="473">
        <f>IF(AA43&lt;&gt;"",AA43+7,AG43+1)</f>
        <v>3</v>
      </c>
      <c r="AB44" s="474">
        <f>IF(AA44&lt;&gt;"",AA44+1,"")</f>
        <v>4</v>
      </c>
      <c r="AC44" s="474">
        <f>IF(AB44&lt;&gt;"",AB44+1,"")</f>
        <v>5</v>
      </c>
      <c r="AD44" s="474">
        <f>IF(AC44&lt;&gt;"",AC44+1,"")</f>
        <v>6</v>
      </c>
      <c r="AE44" s="474">
        <f t="shared" ref="AE44:AF44" si="122">IF(AD44&lt;&gt;"",AD44+1,"")</f>
        <v>7</v>
      </c>
      <c r="AF44" s="474">
        <f t="shared" si="122"/>
        <v>8</v>
      </c>
      <c r="AG44" s="475">
        <f>IF(AG43&lt;&gt;"",AG43+7,"")</f>
        <v>9</v>
      </c>
      <c r="AH44" s="480"/>
    </row>
    <row r="45" spans="1:34" ht="39.950000000000003" customHeight="1">
      <c r="A45" s="360"/>
      <c r="B45" s="473">
        <f>IF(B44&lt;&gt;"",B44+7,H44+1)</f>
        <v>12</v>
      </c>
      <c r="C45" s="474">
        <f t="shared" ref="B45:G46" si="123">IF(C44&lt;&gt;"",C44+7,"")</f>
        <v>13</v>
      </c>
      <c r="D45" s="477">
        <f t="shared" si="123"/>
        <v>14</v>
      </c>
      <c r="E45" s="474">
        <f t="shared" si="123"/>
        <v>15</v>
      </c>
      <c r="F45" s="474">
        <f>IF(E45&lt;&gt;"",E45+1,"")</f>
        <v>16</v>
      </c>
      <c r="G45" s="477">
        <f t="shared" si="123"/>
        <v>17</v>
      </c>
      <c r="H45" s="475">
        <f>IF(H44&lt;&gt;"",H44+7,"")</f>
        <v>18</v>
      </c>
      <c r="I45" s="476"/>
      <c r="J45" s="473">
        <f>IF(J44&lt;&gt;"",J44+7,P44+1)</f>
        <v>10</v>
      </c>
      <c r="K45" s="474">
        <f t="shared" ref="J45:N46" si="124">IF(K44&lt;&gt;"",K44+7,"")</f>
        <v>11</v>
      </c>
      <c r="L45" s="474">
        <f t="shared" si="124"/>
        <v>12</v>
      </c>
      <c r="M45" s="474">
        <f t="shared" si="124"/>
        <v>13</v>
      </c>
      <c r="N45" s="474">
        <f t="shared" si="124"/>
        <v>14</v>
      </c>
      <c r="O45" s="474">
        <f t="shared" ref="O45" si="125">IF(O44&lt;&gt;"",O44+7,"")</f>
        <v>15</v>
      </c>
      <c r="P45" s="475">
        <f>IF(P44&lt;&gt;"",P44+7,"")</f>
        <v>16</v>
      </c>
      <c r="Q45" s="480"/>
      <c r="S45" s="473">
        <f>IF(S44&lt;&gt;"",S44+7,Y44+1)</f>
        <v>12</v>
      </c>
      <c r="T45" s="474">
        <f t="shared" ref="T45:V45" si="126">IF(T44&lt;&gt;"",T44+7,"")</f>
        <v>13</v>
      </c>
      <c r="U45" s="477">
        <f t="shared" si="126"/>
        <v>14</v>
      </c>
      <c r="V45" s="474">
        <f t="shared" si="126"/>
        <v>15</v>
      </c>
      <c r="W45" s="474">
        <f t="shared" ref="W45:X45" si="127">IF(W44&lt;&gt;"",W44+7,"")</f>
        <v>16</v>
      </c>
      <c r="X45" s="474">
        <f t="shared" si="127"/>
        <v>17</v>
      </c>
      <c r="Y45" s="475">
        <f>IF(Y44&lt;&gt;"",Y44+7,"")</f>
        <v>18</v>
      </c>
      <c r="Z45" s="476"/>
      <c r="AA45" s="473">
        <f>IF(AA44&lt;&gt;"",AA44+7,AG44+1)</f>
        <v>10</v>
      </c>
      <c r="AB45" s="474">
        <f t="shared" ref="AB45:AD45" si="128">IF(AB44&lt;&gt;"",AB44+7,"")</f>
        <v>11</v>
      </c>
      <c r="AC45" s="474">
        <f t="shared" si="128"/>
        <v>12</v>
      </c>
      <c r="AD45" s="474">
        <f t="shared" si="128"/>
        <v>13</v>
      </c>
      <c r="AE45" s="474">
        <f t="shared" ref="AE45:AF45" si="129">IF(AE44&lt;&gt;"",AE44+7,"")</f>
        <v>14</v>
      </c>
      <c r="AF45" s="474">
        <f t="shared" si="129"/>
        <v>15</v>
      </c>
      <c r="AG45" s="475">
        <f>IF(AG44&lt;&gt;"",AG44+7,"")</f>
        <v>16</v>
      </c>
      <c r="AH45" s="480"/>
    </row>
    <row r="46" spans="1:34" ht="39.950000000000003" customHeight="1">
      <c r="A46" s="360"/>
      <c r="B46" s="473">
        <f t="shared" si="123"/>
        <v>19</v>
      </c>
      <c r="C46" s="474">
        <f>IF(C45&lt;&gt;"",C45+7,"")</f>
        <v>20</v>
      </c>
      <c r="D46" s="474">
        <f t="shared" si="123"/>
        <v>21</v>
      </c>
      <c r="E46" s="474">
        <f t="shared" si="123"/>
        <v>22</v>
      </c>
      <c r="F46" s="474">
        <f>IF(F45&lt;&gt;"",F45+7,"")</f>
        <v>23</v>
      </c>
      <c r="G46" s="474">
        <f t="shared" si="123"/>
        <v>24</v>
      </c>
      <c r="H46" s="475">
        <f>IF(H45&lt;&gt;"",H45+7,"")</f>
        <v>25</v>
      </c>
      <c r="I46" s="476"/>
      <c r="J46" s="473">
        <f t="shared" si="124"/>
        <v>17</v>
      </c>
      <c r="K46" s="474">
        <f t="shared" si="124"/>
        <v>18</v>
      </c>
      <c r="L46" s="477">
        <f t="shared" si="124"/>
        <v>19</v>
      </c>
      <c r="M46" s="474">
        <f t="shared" si="124"/>
        <v>20</v>
      </c>
      <c r="N46" s="474">
        <f t="shared" si="124"/>
        <v>21</v>
      </c>
      <c r="O46" s="474">
        <f t="shared" ref="O46" si="130">IF(O45&lt;&gt;"",O45+7,"")</f>
        <v>22</v>
      </c>
      <c r="P46" s="475">
        <f>IF(P45&lt;&gt;"",P45+7,"")</f>
        <v>23</v>
      </c>
      <c r="Q46" s="480"/>
      <c r="S46" s="473">
        <f t="shared" ref="S46" si="131">IF(S45&lt;&gt;"",S45+7,"")</f>
        <v>19</v>
      </c>
      <c r="T46" s="474">
        <f>IF(T45&lt;&gt;"",T45+7,"")</f>
        <v>20</v>
      </c>
      <c r="U46" s="474">
        <f t="shared" ref="U46:V46" si="132">IF(U45&lt;&gt;"",U45+7,"")</f>
        <v>21</v>
      </c>
      <c r="V46" s="474">
        <f t="shared" si="132"/>
        <v>22</v>
      </c>
      <c r="W46" s="474">
        <f t="shared" ref="W46:X46" si="133">IF(W45&lt;&gt;"",W45+7,"")</f>
        <v>23</v>
      </c>
      <c r="X46" s="474">
        <f t="shared" si="133"/>
        <v>24</v>
      </c>
      <c r="Y46" s="475">
        <f>IF(Y45&lt;&gt;"",Y45+7,"")</f>
        <v>25</v>
      </c>
      <c r="Z46" s="476"/>
      <c r="AA46" s="473">
        <f t="shared" ref="AA46:AD46" si="134">IF(AA45&lt;&gt;"",AA45+7,"")</f>
        <v>17</v>
      </c>
      <c r="AB46" s="474">
        <f t="shared" si="134"/>
        <v>18</v>
      </c>
      <c r="AC46" s="477">
        <f t="shared" si="134"/>
        <v>19</v>
      </c>
      <c r="AD46" s="474">
        <f t="shared" si="134"/>
        <v>20</v>
      </c>
      <c r="AE46" s="474">
        <f t="shared" ref="AE46:AF46" si="135">IF(AE45&lt;&gt;"",AE45+7,"")</f>
        <v>21</v>
      </c>
      <c r="AF46" s="474">
        <f t="shared" si="135"/>
        <v>22</v>
      </c>
      <c r="AG46" s="475">
        <f>IF(AG45&lt;&gt;"",AG45+7,"")</f>
        <v>23</v>
      </c>
      <c r="AH46" s="480"/>
    </row>
    <row r="47" spans="1:34" ht="39.950000000000003" customHeight="1">
      <c r="A47" s="360"/>
      <c r="B47" s="473">
        <f>IF(B46&lt;&gt;"",B46+7,"")</f>
        <v>26</v>
      </c>
      <c r="C47" s="474">
        <f>IF(B47&lt;&gt;"",IF(B47&gt;=30,"",B47+1),"")</f>
        <v>27</v>
      </c>
      <c r="D47" s="474">
        <f t="shared" ref="C47:H48" si="136">IF(C47&lt;&gt;"",IF(C47&gt;=30,"",C47+1),"")</f>
        <v>28</v>
      </c>
      <c r="E47" s="474">
        <f t="shared" si="136"/>
        <v>29</v>
      </c>
      <c r="F47" s="474">
        <f>IF(E47&lt;&gt;"",IF(E47&gt;=30,"",E47+1),"")</f>
        <v>30</v>
      </c>
      <c r="G47" s="474" t="str">
        <f t="shared" si="136"/>
        <v/>
      </c>
      <c r="H47" s="474" t="str">
        <f t="shared" si="136"/>
        <v/>
      </c>
      <c r="I47" s="476"/>
      <c r="J47" s="473">
        <f>IF(J46&lt;&gt;"",J46+7,"")</f>
        <v>24</v>
      </c>
      <c r="K47" s="474">
        <f t="shared" ref="K47:P48" si="137">IF(J47&lt;&gt;"",IF(J47&gt;=31,"",J47+1),"")</f>
        <v>25</v>
      </c>
      <c r="L47" s="474">
        <f t="shared" si="137"/>
        <v>26</v>
      </c>
      <c r="M47" s="474">
        <f t="shared" si="137"/>
        <v>27</v>
      </c>
      <c r="N47" s="474">
        <f t="shared" si="137"/>
        <v>28</v>
      </c>
      <c r="O47" s="474">
        <f t="shared" si="137"/>
        <v>29</v>
      </c>
      <c r="P47" s="475">
        <f t="shared" si="137"/>
        <v>30</v>
      </c>
      <c r="Q47" s="480"/>
      <c r="S47" s="473">
        <f>IF(S46&lt;&gt;"",S46+7,"")</f>
        <v>26</v>
      </c>
      <c r="T47" s="474">
        <f>IF(S47&lt;&gt;"",IF(S47&gt;=30,"",S47+1),"")</f>
        <v>27</v>
      </c>
      <c r="U47" s="474">
        <f t="shared" ref="U47:U48" si="138">IF(T47&lt;&gt;"",IF(T47&gt;=30,"",T47+1),"")</f>
        <v>28</v>
      </c>
      <c r="V47" s="474">
        <f t="shared" ref="V47:V48" si="139">IF(U47&lt;&gt;"",IF(U47&gt;=30,"",U47+1),"")</f>
        <v>29</v>
      </c>
      <c r="W47" s="474">
        <f>IF(V47&lt;&gt;"",IF(V47&gt;=30,"",V47+1),"")</f>
        <v>30</v>
      </c>
      <c r="X47" s="474" t="str">
        <f t="shared" ref="X47:X48" si="140">IF(W47&lt;&gt;"",IF(W47&gt;=30,"",W47+1),"")</f>
        <v/>
      </c>
      <c r="Y47" s="474" t="str">
        <f t="shared" ref="Y47:Y48" si="141">IF(X47&lt;&gt;"",IF(X47&gt;=30,"",X47+1),"")</f>
        <v/>
      </c>
      <c r="Z47" s="476"/>
      <c r="AA47" s="473">
        <f>IF(AA46&lt;&gt;"",AA46+7,"")</f>
        <v>24</v>
      </c>
      <c r="AB47" s="474">
        <f t="shared" ref="AB47:AB48" si="142">IF(AA47&lt;&gt;"",IF(AA47&gt;=31,"",AA47+1),"")</f>
        <v>25</v>
      </c>
      <c r="AC47" s="474">
        <f t="shared" ref="AC47:AC48" si="143">IF(AB47&lt;&gt;"",IF(AB47&gt;=31,"",AB47+1),"")</f>
        <v>26</v>
      </c>
      <c r="AD47" s="474">
        <f t="shared" ref="AD47:AD48" si="144">IF(AC47&lt;&gt;"",IF(AC47&gt;=31,"",AC47+1),"")</f>
        <v>27</v>
      </c>
      <c r="AE47" s="474">
        <f t="shared" ref="AE47:AE48" si="145">IF(AD47&lt;&gt;"",IF(AD47&gt;=31,"",AD47+1),"")</f>
        <v>28</v>
      </c>
      <c r="AF47" s="474">
        <f t="shared" ref="AF47:AF48" si="146">IF(AE47&lt;&gt;"",IF(AE47&gt;=31,"",AE47+1),"")</f>
        <v>29</v>
      </c>
      <c r="AG47" s="475">
        <f t="shared" ref="AG47:AG48" si="147">IF(AF47&lt;&gt;"",IF(AF47&gt;=31,"",AF47+1),"")</f>
        <v>30</v>
      </c>
      <c r="AH47" s="480"/>
    </row>
    <row r="48" spans="1:34" ht="39.950000000000003" customHeight="1">
      <c r="A48" s="360"/>
      <c r="B48" s="473" t="str">
        <f>IF(B47&lt;&gt;"",IF(B47+7&gt;30,"",B47+7),"")</f>
        <v/>
      </c>
      <c r="C48" s="474" t="str">
        <f t="shared" si="136"/>
        <v/>
      </c>
      <c r="D48" s="474" t="str">
        <f t="shared" si="136"/>
        <v/>
      </c>
      <c r="E48" s="474" t="str">
        <f t="shared" si="136"/>
        <v/>
      </c>
      <c r="F48" s="474" t="str">
        <f>IF(E48&lt;&gt;"",E48+1,"")</f>
        <v/>
      </c>
      <c r="G48" s="474" t="str">
        <f t="shared" si="136"/>
        <v/>
      </c>
      <c r="H48" s="475" t="str">
        <f t="shared" si="136"/>
        <v/>
      </c>
      <c r="I48" s="476"/>
      <c r="J48" s="473">
        <f>IF(J47&lt;&gt;"",IF(J47+7&gt;31,"",J47+7),"")</f>
        <v>31</v>
      </c>
      <c r="K48" s="474" t="str">
        <f t="shared" si="137"/>
        <v/>
      </c>
      <c r="L48" s="474" t="str">
        <f t="shared" si="137"/>
        <v/>
      </c>
      <c r="M48" s="474" t="str">
        <f t="shared" si="137"/>
        <v/>
      </c>
      <c r="N48" s="474" t="str">
        <f t="shared" si="137"/>
        <v/>
      </c>
      <c r="O48" s="474" t="str">
        <f t="shared" si="137"/>
        <v/>
      </c>
      <c r="P48" s="475" t="str">
        <f t="shared" si="137"/>
        <v/>
      </c>
      <c r="Q48" s="480"/>
      <c r="S48" s="473" t="str">
        <f>IF(S47&lt;&gt;"",IF(S47+7&gt;30,"",S47+7),"")</f>
        <v/>
      </c>
      <c r="T48" s="474" t="str">
        <f t="shared" ref="T48" si="148">IF(S48&lt;&gt;"",IF(S48&gt;=30,"",S48+1),"")</f>
        <v/>
      </c>
      <c r="U48" s="474" t="str">
        <f t="shared" si="138"/>
        <v/>
      </c>
      <c r="V48" s="474" t="str">
        <f t="shared" si="139"/>
        <v/>
      </c>
      <c r="W48" s="474" t="str">
        <f>IF(V48&lt;&gt;"",V48+1,"")</f>
        <v/>
      </c>
      <c r="X48" s="474" t="str">
        <f t="shared" si="140"/>
        <v/>
      </c>
      <c r="Y48" s="475" t="str">
        <f t="shared" si="141"/>
        <v/>
      </c>
      <c r="Z48" s="476"/>
      <c r="AA48" s="473">
        <f>IF(AA47&lt;&gt;"",IF(AA47+7&gt;31,"",AA47+7),"")</f>
        <v>31</v>
      </c>
      <c r="AB48" s="474" t="str">
        <f t="shared" si="142"/>
        <v/>
      </c>
      <c r="AC48" s="474" t="str">
        <f t="shared" si="143"/>
        <v/>
      </c>
      <c r="AD48" s="474" t="str">
        <f t="shared" si="144"/>
        <v/>
      </c>
      <c r="AE48" s="474" t="str">
        <f t="shared" si="145"/>
        <v/>
      </c>
      <c r="AF48" s="474" t="str">
        <f t="shared" si="146"/>
        <v/>
      </c>
      <c r="AG48" s="475" t="str">
        <f t="shared" si="147"/>
        <v/>
      </c>
      <c r="AH48" s="480"/>
    </row>
    <row r="49" spans="1:36" ht="50.1" customHeight="1">
      <c r="A49" s="360"/>
      <c r="B49" s="8"/>
      <c r="C49" s="9"/>
      <c r="D49" s="9"/>
      <c r="E49" s="9"/>
      <c r="F49" s="9"/>
      <c r="G49" s="9"/>
      <c r="H49" s="10"/>
      <c r="I49" s="9"/>
      <c r="J49" s="8"/>
      <c r="K49" s="9"/>
      <c r="L49" s="9"/>
      <c r="M49" s="9"/>
      <c r="N49" s="9"/>
      <c r="O49" s="9"/>
      <c r="P49" s="10"/>
      <c r="Q49" s="480"/>
      <c r="S49" s="8"/>
      <c r="T49" s="9"/>
      <c r="U49" s="9"/>
      <c r="V49" s="9"/>
      <c r="W49" s="9"/>
      <c r="X49" s="9"/>
      <c r="Y49" s="10"/>
      <c r="Z49" s="9"/>
      <c r="AA49" s="8"/>
      <c r="AB49" s="9"/>
      <c r="AC49" s="9"/>
      <c r="AD49" s="9"/>
      <c r="AE49" s="9"/>
      <c r="AF49" s="9"/>
      <c r="AG49" s="10"/>
      <c r="AH49" s="480"/>
    </row>
    <row r="50" spans="1:36" ht="47.25" customHeight="1">
      <c r="A50" s="360"/>
      <c r="B50" s="492"/>
      <c r="C50" s="492"/>
      <c r="D50" s="224">
        <f>IF(L41&lt;12,L41+1,1)</f>
        <v>11</v>
      </c>
      <c r="E50" s="493" t="s">
        <v>23</v>
      </c>
      <c r="F50" s="493"/>
      <c r="G50" s="493"/>
      <c r="H50" s="11"/>
      <c r="J50" s="492"/>
      <c r="K50" s="492"/>
      <c r="L50" s="224">
        <f>IF(D50&lt;12,D50+1,1)</f>
        <v>12</v>
      </c>
      <c r="M50" s="493" t="s">
        <v>24</v>
      </c>
      <c r="N50" s="493"/>
      <c r="O50" s="493"/>
      <c r="P50" s="11"/>
      <c r="Q50" s="480"/>
      <c r="S50" s="492"/>
      <c r="T50" s="492"/>
      <c r="U50" s="224">
        <f>IF(AC41&lt;12,AC41+1,1)</f>
        <v>11</v>
      </c>
      <c r="V50" s="493" t="s">
        <v>23</v>
      </c>
      <c r="W50" s="493"/>
      <c r="X50" s="493"/>
      <c r="Y50" s="11"/>
      <c r="AA50" s="492"/>
      <c r="AB50" s="492"/>
      <c r="AC50" s="224">
        <f>IF(U50&lt;12,U50+1,1)</f>
        <v>12</v>
      </c>
      <c r="AD50" s="493" t="s">
        <v>24</v>
      </c>
      <c r="AE50" s="493"/>
      <c r="AF50" s="493"/>
      <c r="AG50" s="11"/>
      <c r="AH50" s="480"/>
    </row>
    <row r="51" spans="1:36" ht="39.950000000000003" customHeight="1">
      <c r="A51" s="360"/>
      <c r="B51" s="468" t="s">
        <v>25</v>
      </c>
      <c r="C51" s="469" t="s">
        <v>26</v>
      </c>
      <c r="D51" s="469" t="s">
        <v>27</v>
      </c>
      <c r="E51" s="469" t="s">
        <v>28</v>
      </c>
      <c r="F51" s="469" t="s">
        <v>29</v>
      </c>
      <c r="G51" s="469" t="s">
        <v>30</v>
      </c>
      <c r="H51" s="470" t="s">
        <v>31</v>
      </c>
      <c r="I51" s="471"/>
      <c r="J51" s="468" t="s">
        <v>25</v>
      </c>
      <c r="K51" s="469" t="s">
        <v>26</v>
      </c>
      <c r="L51" s="469" t="s">
        <v>27</v>
      </c>
      <c r="M51" s="469" t="s">
        <v>28</v>
      </c>
      <c r="N51" s="469" t="s">
        <v>29</v>
      </c>
      <c r="O51" s="469" t="s">
        <v>30</v>
      </c>
      <c r="P51" s="470" t="s">
        <v>31</v>
      </c>
      <c r="Q51" s="480"/>
      <c r="S51" s="468" t="s">
        <v>25</v>
      </c>
      <c r="T51" s="469" t="s">
        <v>26</v>
      </c>
      <c r="U51" s="469" t="s">
        <v>27</v>
      </c>
      <c r="V51" s="469" t="s">
        <v>28</v>
      </c>
      <c r="W51" s="469" t="s">
        <v>29</v>
      </c>
      <c r="X51" s="469" t="s">
        <v>30</v>
      </c>
      <c r="Y51" s="470" t="s">
        <v>31</v>
      </c>
      <c r="Z51" s="471"/>
      <c r="AA51" s="468" t="s">
        <v>25</v>
      </c>
      <c r="AB51" s="469" t="s">
        <v>26</v>
      </c>
      <c r="AC51" s="469" t="s">
        <v>27</v>
      </c>
      <c r="AD51" s="469" t="s">
        <v>28</v>
      </c>
      <c r="AE51" s="469" t="s">
        <v>29</v>
      </c>
      <c r="AF51" s="469" t="s">
        <v>30</v>
      </c>
      <c r="AG51" s="470" t="s">
        <v>31</v>
      </c>
      <c r="AH51" s="480"/>
    </row>
    <row r="52" spans="1:36" ht="39.950000000000003" customHeight="1">
      <c r="A52" s="360"/>
      <c r="B52" s="473" t="str">
        <f>IF(P47=31,1,"")</f>
        <v/>
      </c>
      <c r="C52" s="474">
        <f>IF(J48=31,1,IF(B52&lt;&gt;"",B52+1,""))</f>
        <v>1</v>
      </c>
      <c r="D52" s="474">
        <f>IF(K48=31,1,IF(C52&lt;&gt;"",C52+1,""))</f>
        <v>2</v>
      </c>
      <c r="E52" s="474">
        <f>IF(L47=31,1,IF(D52&lt;&gt;"",D52+1,""))</f>
        <v>3</v>
      </c>
      <c r="F52" s="474">
        <f>IF(M47=31,1,IF(E52&lt;&gt;"",E52+1,""))</f>
        <v>4</v>
      </c>
      <c r="G52" s="477">
        <f>IF(N47=31,1,IF(F52&lt;&gt;"",F52+1,""))</f>
        <v>5</v>
      </c>
      <c r="H52" s="475">
        <f>IF(O47=31,1,IF(G52&lt;&gt;"",G52+1,""))</f>
        <v>6</v>
      </c>
      <c r="I52" s="476"/>
      <c r="J52" s="473" t="str">
        <f>IF(H56=30,1,"")</f>
        <v/>
      </c>
      <c r="K52" s="474" t="str">
        <f>IF(B57=30,1,IF(J52&lt;&gt;"",J52+1,""))</f>
        <v/>
      </c>
      <c r="L52" s="474" t="str">
        <f>IF(C56=30,1,IF(K52&lt;&gt;"",K52+1,""))</f>
        <v/>
      </c>
      <c r="M52" s="474">
        <f>IF(D56=30,1,IF(L52&lt;&gt;"",L52+1,""))</f>
        <v>1</v>
      </c>
      <c r="N52" s="474">
        <f>IF(E56=30,1,IF(M52&lt;&gt;"",M52+1,""))</f>
        <v>2</v>
      </c>
      <c r="O52" s="477">
        <f>IF(F56=30,1,IF(N52&lt;&gt;"",N52+1,""))</f>
        <v>3</v>
      </c>
      <c r="P52" s="475">
        <f>IF(G56=30,1,IF(O52&lt;&gt;"",O52+1,""))</f>
        <v>4</v>
      </c>
      <c r="Q52" s="480"/>
      <c r="S52" s="473" t="str">
        <f>IF(AG47=31,1,"")</f>
        <v/>
      </c>
      <c r="T52" s="474">
        <f>IF(AA48=31,1,IF(S52&lt;&gt;"",S52+1,""))</f>
        <v>1</v>
      </c>
      <c r="U52" s="474">
        <f>IF(AB48=31,1,IF(T52&lt;&gt;"",T52+1,""))</f>
        <v>2</v>
      </c>
      <c r="V52" s="474">
        <f>IF(AC47=31,1,IF(U52&lt;&gt;"",U52+1,""))</f>
        <v>3</v>
      </c>
      <c r="W52" s="474">
        <f>IF(AD47=31,1,IF(V52&lt;&gt;"",V52+1,""))</f>
        <v>4</v>
      </c>
      <c r="X52" s="474">
        <f>IF(AE47=31,1,IF(W52&lt;&gt;"",W52+1,""))</f>
        <v>5</v>
      </c>
      <c r="Y52" s="475">
        <f>IF(AF47=31,1,IF(X52&lt;&gt;"",X52+1,""))</f>
        <v>6</v>
      </c>
      <c r="Z52" s="476"/>
      <c r="AA52" s="473" t="str">
        <f>IF(Y56=30,1,"")</f>
        <v/>
      </c>
      <c r="AB52" s="474" t="str">
        <f>IF(S57=30,1,IF(AA52&lt;&gt;"",AA52+1,""))</f>
        <v/>
      </c>
      <c r="AC52" s="474" t="str">
        <f>IF(T56=30,1,IF(AB52&lt;&gt;"",AB52+1,""))</f>
        <v/>
      </c>
      <c r="AD52" s="474">
        <f>IF(U56=30,1,IF(AC52&lt;&gt;"",AC52+1,""))</f>
        <v>1</v>
      </c>
      <c r="AE52" s="474">
        <f t="shared" ref="AE52:AF52" si="149">IF(V56=30,1,IF(AD52&lt;&gt;"",AD52+1,""))</f>
        <v>2</v>
      </c>
      <c r="AF52" s="474">
        <f t="shared" si="149"/>
        <v>3</v>
      </c>
      <c r="AG52" s="475">
        <f>IF(X56=30,1,IF(AF52&lt;&gt;"",AF52+1,""))</f>
        <v>4</v>
      </c>
      <c r="AH52" s="480"/>
    </row>
    <row r="53" spans="1:36" ht="39.950000000000003" customHeight="1">
      <c r="A53" s="360"/>
      <c r="B53" s="473">
        <f>IF(B52&lt;&gt;"",B52+7,H52+1)</f>
        <v>7</v>
      </c>
      <c r="C53" s="474">
        <f>IF(B53&lt;&gt;"",B53+1,"")</f>
        <v>8</v>
      </c>
      <c r="D53" s="474">
        <f>IF(C53&lt;&gt;"",C53+1,"")</f>
        <v>9</v>
      </c>
      <c r="E53" s="474">
        <f>IF(D53&lt;&gt;"",D53+1,"")</f>
        <v>10</v>
      </c>
      <c r="F53" s="474">
        <f>IF(E53&lt;&gt;"",E53+1,"")</f>
        <v>11</v>
      </c>
      <c r="G53" s="474">
        <f>IF(F53&lt;&gt;"",F53+1,"")</f>
        <v>12</v>
      </c>
      <c r="H53" s="475">
        <f>IF(H52&lt;&gt;"",H52+7,"")</f>
        <v>13</v>
      </c>
      <c r="I53" s="476"/>
      <c r="J53" s="473">
        <f>IF(J52&lt;&gt;"",J52+7,P52+1)</f>
        <v>5</v>
      </c>
      <c r="K53" s="474">
        <f>IF(J53&lt;&gt;"",J53+1,"")</f>
        <v>6</v>
      </c>
      <c r="L53" s="474">
        <f>IF(K53&lt;&gt;"",K53+1,"")</f>
        <v>7</v>
      </c>
      <c r="M53" s="474">
        <f>IF(L53&lt;&gt;"",L53+1,"")</f>
        <v>8</v>
      </c>
      <c r="N53" s="474">
        <f>IF(M53&lt;&gt;"",M53+1,"")</f>
        <v>9</v>
      </c>
      <c r="O53" s="474">
        <f>IF(O52&lt;&gt;"",O52+7,N53+1)</f>
        <v>10</v>
      </c>
      <c r="P53" s="475">
        <f>IF(P52&lt;&gt;"",P52+7,"")</f>
        <v>11</v>
      </c>
      <c r="Q53" s="480"/>
      <c r="S53" s="473">
        <f>IF(S52&lt;&gt;"",S52+7,Y52+1)</f>
        <v>7</v>
      </c>
      <c r="T53" s="474">
        <f>IF(S53&lt;&gt;"",S53+1,"")</f>
        <v>8</v>
      </c>
      <c r="U53" s="474">
        <f>IF(T53&lt;&gt;"",T53+1,"")</f>
        <v>9</v>
      </c>
      <c r="V53" s="474">
        <f>IF(U53&lt;&gt;"",U53+1,"")</f>
        <v>10</v>
      </c>
      <c r="W53" s="474">
        <f>IF(V53&lt;&gt;"",V53+1,"")</f>
        <v>11</v>
      </c>
      <c r="X53" s="474">
        <f>IF(W53&lt;&gt;"",W53+1,"")</f>
        <v>12</v>
      </c>
      <c r="Y53" s="475">
        <f>IF(Y52&lt;&gt;"",Y52+7,"")</f>
        <v>13</v>
      </c>
      <c r="Z53" s="476"/>
      <c r="AA53" s="473">
        <f>IF(AA52&lt;&gt;"",AA52+7,AG52+1)</f>
        <v>5</v>
      </c>
      <c r="AB53" s="474">
        <f>IF(AA53&lt;&gt;"",AA53+1,"")</f>
        <v>6</v>
      </c>
      <c r="AC53" s="474">
        <f>IF(AB53&lt;&gt;"",AB53+1,"")</f>
        <v>7</v>
      </c>
      <c r="AD53" s="474">
        <f>IF(AC53&lt;&gt;"",AC53+1,"")</f>
        <v>8</v>
      </c>
      <c r="AE53" s="474">
        <f t="shared" ref="AE53:AF53" si="150">IF(AD53&lt;&gt;"",AD53+1,"")</f>
        <v>9</v>
      </c>
      <c r="AF53" s="474">
        <f t="shared" si="150"/>
        <v>10</v>
      </c>
      <c r="AG53" s="475">
        <f>IF(AG52&lt;&gt;"",AG52+7,"")</f>
        <v>11</v>
      </c>
      <c r="AH53" s="480"/>
    </row>
    <row r="54" spans="1:36" ht="39.950000000000003" customHeight="1">
      <c r="A54" s="360"/>
      <c r="B54" s="473">
        <f>IF(B53&lt;&gt;"",B53+7,H53+1)</f>
        <v>14</v>
      </c>
      <c r="C54" s="474">
        <f t="shared" ref="B54:F55" si="151">IF(C53&lt;&gt;"",C53+7,"")</f>
        <v>15</v>
      </c>
      <c r="D54" s="477">
        <f t="shared" si="151"/>
        <v>16</v>
      </c>
      <c r="E54" s="474">
        <f t="shared" si="151"/>
        <v>17</v>
      </c>
      <c r="F54" s="474">
        <f t="shared" si="151"/>
        <v>18</v>
      </c>
      <c r="G54" s="474">
        <f t="shared" ref="G54" si="152">IF(G53&lt;&gt;"",G53+7,"")</f>
        <v>19</v>
      </c>
      <c r="H54" s="475">
        <f>IF(H53&lt;&gt;"",H53+7,"")</f>
        <v>20</v>
      </c>
      <c r="I54" s="476"/>
      <c r="J54" s="473">
        <f>IF(J53&lt;&gt;"",J53+7,P53+1)</f>
        <v>12</v>
      </c>
      <c r="K54" s="474">
        <f t="shared" ref="J54:O55" si="153">IF(K53&lt;&gt;"",K53+7,"")</f>
        <v>13</v>
      </c>
      <c r="L54" s="477">
        <f t="shared" si="153"/>
        <v>14</v>
      </c>
      <c r="M54" s="474">
        <f t="shared" si="153"/>
        <v>15</v>
      </c>
      <c r="N54" s="474">
        <f t="shared" si="153"/>
        <v>16</v>
      </c>
      <c r="O54" s="477">
        <f t="shared" si="153"/>
        <v>17</v>
      </c>
      <c r="P54" s="475">
        <f>IF(P53&lt;&gt;"",P53+7,"")</f>
        <v>18</v>
      </c>
      <c r="Q54" s="480"/>
      <c r="S54" s="473">
        <f>IF(S53&lt;&gt;"",S53+7,Y53+1)</f>
        <v>14</v>
      </c>
      <c r="T54" s="474">
        <f t="shared" ref="T54:V54" si="154">IF(T53&lt;&gt;"",T53+7,"")</f>
        <v>15</v>
      </c>
      <c r="U54" s="477">
        <f t="shared" si="154"/>
        <v>16</v>
      </c>
      <c r="V54" s="474">
        <f t="shared" si="154"/>
        <v>17</v>
      </c>
      <c r="W54" s="474">
        <f t="shared" ref="W54:X55" si="155">IF(W53&lt;&gt;"",W53+7,"")</f>
        <v>18</v>
      </c>
      <c r="X54" s="474">
        <f t="shared" si="155"/>
        <v>19</v>
      </c>
      <c r="Y54" s="475">
        <f>IF(Y53&lt;&gt;"",Y53+7,"")</f>
        <v>20</v>
      </c>
      <c r="Z54" s="476"/>
      <c r="AA54" s="473">
        <f>IF(AA53&lt;&gt;"",AA53+7,AG53+1)</f>
        <v>12</v>
      </c>
      <c r="AB54" s="474">
        <f t="shared" ref="AB54:AD54" si="156">IF(AB53&lt;&gt;"",AB53+7,"")</f>
        <v>13</v>
      </c>
      <c r="AC54" s="477">
        <f t="shared" si="156"/>
        <v>14</v>
      </c>
      <c r="AD54" s="474">
        <f t="shared" si="156"/>
        <v>15</v>
      </c>
      <c r="AE54" s="474">
        <f t="shared" ref="AE54:AF54" si="157">IF(AE53&lt;&gt;"",AE53+7,"")</f>
        <v>16</v>
      </c>
      <c r="AF54" s="474">
        <f t="shared" si="157"/>
        <v>17</v>
      </c>
      <c r="AG54" s="475">
        <f>IF(AG53&lt;&gt;"",AG53+7,"")</f>
        <v>18</v>
      </c>
      <c r="AH54" s="480"/>
    </row>
    <row r="55" spans="1:36" ht="39.950000000000003" customHeight="1">
      <c r="A55" s="360"/>
      <c r="B55" s="473">
        <f t="shared" si="151"/>
        <v>21</v>
      </c>
      <c r="C55" s="474">
        <f t="shared" si="151"/>
        <v>22</v>
      </c>
      <c r="D55" s="474">
        <f t="shared" si="151"/>
        <v>23</v>
      </c>
      <c r="E55" s="474">
        <f t="shared" si="151"/>
        <v>24</v>
      </c>
      <c r="F55" s="474">
        <f t="shared" si="151"/>
        <v>25</v>
      </c>
      <c r="G55" s="474">
        <f t="shared" ref="G55" si="158">IF(G54&lt;&gt;"",G54+7,"")</f>
        <v>26</v>
      </c>
      <c r="H55" s="475">
        <f>IF(H54&lt;&gt;"",H54+7,"")</f>
        <v>27</v>
      </c>
      <c r="I55" s="476"/>
      <c r="J55" s="473">
        <f t="shared" si="153"/>
        <v>19</v>
      </c>
      <c r="K55" s="474">
        <f>IF(K54&lt;&gt;"",K54+7,"")</f>
        <v>20</v>
      </c>
      <c r="L55" s="474">
        <f t="shared" si="153"/>
        <v>21</v>
      </c>
      <c r="M55" s="474">
        <f t="shared" si="153"/>
        <v>22</v>
      </c>
      <c r="N55" s="474">
        <f t="shared" si="153"/>
        <v>23</v>
      </c>
      <c r="O55" s="474">
        <f t="shared" si="153"/>
        <v>24</v>
      </c>
      <c r="P55" s="479">
        <f>IF(P54&lt;&gt;"",P54+7,"")</f>
        <v>25</v>
      </c>
      <c r="Q55" s="480"/>
      <c r="S55" s="473">
        <f t="shared" ref="S55:W55" si="159">IF(S54&lt;&gt;"",S54+7,"")</f>
        <v>21</v>
      </c>
      <c r="T55" s="474">
        <f t="shared" si="159"/>
        <v>22</v>
      </c>
      <c r="U55" s="474">
        <f t="shared" si="159"/>
        <v>23</v>
      </c>
      <c r="V55" s="474">
        <f t="shared" si="159"/>
        <v>24</v>
      </c>
      <c r="W55" s="474">
        <f t="shared" si="159"/>
        <v>25</v>
      </c>
      <c r="X55" s="474">
        <f t="shared" si="155"/>
        <v>26</v>
      </c>
      <c r="Y55" s="475">
        <f>IF(Y54&lt;&gt;"",Y54+7,"")</f>
        <v>27</v>
      </c>
      <c r="Z55" s="476"/>
      <c r="AA55" s="473">
        <f t="shared" ref="AA55:AD55" si="160">IF(AA54&lt;&gt;"",AA54+7,"")</f>
        <v>19</v>
      </c>
      <c r="AB55" s="474">
        <f t="shared" si="160"/>
        <v>20</v>
      </c>
      <c r="AC55" s="474">
        <f t="shared" si="160"/>
        <v>21</v>
      </c>
      <c r="AD55" s="474">
        <f t="shared" si="160"/>
        <v>22</v>
      </c>
      <c r="AE55" s="474">
        <f t="shared" ref="AE55:AF55" si="161">IF(AE54&lt;&gt;"",AE54+7,"")</f>
        <v>23</v>
      </c>
      <c r="AF55" s="474">
        <f t="shared" si="161"/>
        <v>24</v>
      </c>
      <c r="AG55" s="479">
        <f>IF(AG54&lt;&gt;"",AG54+7,"")</f>
        <v>25</v>
      </c>
      <c r="AH55" s="480"/>
    </row>
    <row r="56" spans="1:36" ht="39.950000000000003" customHeight="1">
      <c r="A56" s="360"/>
      <c r="B56" s="473">
        <f>IF(B55&lt;&gt;"",B55+7,"")</f>
        <v>28</v>
      </c>
      <c r="C56" s="474">
        <f t="shared" ref="C56:H57" si="162">IF(B56&lt;&gt;"",IF(B56&gt;=30,"",B56+1),"")</f>
        <v>29</v>
      </c>
      <c r="D56" s="474">
        <f t="shared" si="162"/>
        <v>30</v>
      </c>
      <c r="E56" s="474" t="str">
        <f t="shared" si="162"/>
        <v/>
      </c>
      <c r="F56" s="474" t="str">
        <f t="shared" si="162"/>
        <v/>
      </c>
      <c r="G56" s="474" t="str">
        <f t="shared" si="162"/>
        <v/>
      </c>
      <c r="H56" s="475" t="str">
        <f t="shared" si="162"/>
        <v/>
      </c>
      <c r="I56" s="476"/>
      <c r="J56" s="473">
        <f>IF(J55&lt;&gt;"",J55+7,"")</f>
        <v>26</v>
      </c>
      <c r="K56" s="474">
        <f t="shared" ref="K56:P57" si="163">IF(J56&lt;&gt;"",IF(J56&gt;=31,"",J56+1),"")</f>
        <v>27</v>
      </c>
      <c r="L56" s="474">
        <f t="shared" si="163"/>
        <v>28</v>
      </c>
      <c r="M56" s="474">
        <f t="shared" si="163"/>
        <v>29</v>
      </c>
      <c r="N56" s="474">
        <f t="shared" si="163"/>
        <v>30</v>
      </c>
      <c r="O56" s="474">
        <f t="shared" si="163"/>
        <v>31</v>
      </c>
      <c r="P56" s="475" t="str">
        <f t="shared" si="163"/>
        <v/>
      </c>
      <c r="Q56" s="480"/>
      <c r="S56" s="473">
        <f>IF(S55&lt;&gt;"",S55+7,"")</f>
        <v>28</v>
      </c>
      <c r="T56" s="474">
        <f t="shared" ref="T56:T57" si="164">IF(S56&lt;&gt;"",IF(S56&gt;=30,"",S56+1),"")</f>
        <v>29</v>
      </c>
      <c r="U56" s="474">
        <f t="shared" ref="U56:U57" si="165">IF(T56&lt;&gt;"",IF(T56&gt;=30,"",T56+1),"")</f>
        <v>30</v>
      </c>
      <c r="V56" s="474" t="str">
        <f t="shared" ref="V56:W57" si="166">IF(U56&lt;&gt;"",IF(U56&gt;=30,"",U56+1),"")</f>
        <v/>
      </c>
      <c r="W56" s="474" t="str">
        <f t="shared" si="166"/>
        <v/>
      </c>
      <c r="X56" s="474" t="str">
        <f t="shared" ref="X56:X57" si="167">IF(W56&lt;&gt;"",IF(W56&gt;=30,"",W56+1),"")</f>
        <v/>
      </c>
      <c r="Y56" s="475" t="str">
        <f t="shared" ref="Y56:Y57" si="168">IF(X56&lt;&gt;"",IF(X56&gt;=30,"",X56+1),"")</f>
        <v/>
      </c>
      <c r="Z56" s="476"/>
      <c r="AA56" s="473">
        <f>IF(AA55&lt;&gt;"",AA55+7,"")</f>
        <v>26</v>
      </c>
      <c r="AB56" s="474">
        <f t="shared" ref="AB56:AB57" si="169">IF(AA56&lt;&gt;"",IF(AA56&gt;=31,"",AA56+1),"")</f>
        <v>27</v>
      </c>
      <c r="AC56" s="474">
        <f t="shared" ref="AC56:AC57" si="170">IF(AB56&lt;&gt;"",IF(AB56&gt;=31,"",AB56+1),"")</f>
        <v>28</v>
      </c>
      <c r="AD56" s="474">
        <f t="shared" ref="AD56:AD57" si="171">IF(AC56&lt;&gt;"",IF(AC56&gt;=31,"",AC56+1),"")</f>
        <v>29</v>
      </c>
      <c r="AE56" s="474">
        <f t="shared" ref="AE56:AE57" si="172">IF(AD56&lt;&gt;"",IF(AD56&gt;=31,"",AD56+1),"")</f>
        <v>30</v>
      </c>
      <c r="AF56" s="474">
        <f t="shared" ref="AF56:AF57" si="173">IF(AE56&lt;&gt;"",IF(AE56&gt;=31,"",AE56+1),"")</f>
        <v>31</v>
      </c>
      <c r="AG56" s="475" t="str">
        <f t="shared" ref="AG56:AG57" si="174">IF(AF56&lt;&gt;"",IF(AF56&gt;=31,"",AF56+1),"")</f>
        <v/>
      </c>
      <c r="AH56" s="480"/>
    </row>
    <row r="57" spans="1:36" ht="39.950000000000003" customHeight="1">
      <c r="A57" s="360"/>
      <c r="B57" s="473" t="str">
        <f>IF(B56&lt;&gt;"",IF(B56+7&gt;30,"",B56+7),"")</f>
        <v/>
      </c>
      <c r="C57" s="474" t="str">
        <f t="shared" si="162"/>
        <v/>
      </c>
      <c r="D57" s="474" t="str">
        <f t="shared" si="162"/>
        <v/>
      </c>
      <c r="E57" s="474" t="str">
        <f t="shared" si="162"/>
        <v/>
      </c>
      <c r="F57" s="474" t="str">
        <f t="shared" si="162"/>
        <v/>
      </c>
      <c r="G57" s="474" t="str">
        <f t="shared" si="162"/>
        <v/>
      </c>
      <c r="H57" s="475" t="str">
        <f t="shared" si="162"/>
        <v/>
      </c>
      <c r="I57" s="476"/>
      <c r="J57" s="473" t="str">
        <f>IF(J56&lt;&gt;"",IF(J56+7&gt;31,"",J56+7),"")</f>
        <v/>
      </c>
      <c r="K57" s="474" t="str">
        <f t="shared" si="163"/>
        <v/>
      </c>
      <c r="L57" s="474" t="str">
        <f t="shared" si="163"/>
        <v/>
      </c>
      <c r="M57" s="474" t="str">
        <f t="shared" si="163"/>
        <v/>
      </c>
      <c r="N57" s="474" t="str">
        <f t="shared" si="163"/>
        <v/>
      </c>
      <c r="O57" s="474" t="str">
        <f t="shared" si="163"/>
        <v/>
      </c>
      <c r="P57" s="475" t="str">
        <f t="shared" si="163"/>
        <v/>
      </c>
      <c r="Q57" s="480"/>
      <c r="S57" s="473" t="str">
        <f>IF(S56&lt;&gt;"",IF(S56+7&gt;30,"",S56+7),"")</f>
        <v/>
      </c>
      <c r="T57" s="474" t="str">
        <f t="shared" si="164"/>
        <v/>
      </c>
      <c r="U57" s="474" t="str">
        <f t="shared" si="165"/>
        <v/>
      </c>
      <c r="V57" s="474" t="str">
        <f t="shared" si="166"/>
        <v/>
      </c>
      <c r="W57" s="474" t="str">
        <f t="shared" ref="W57" si="175">IF(V57&lt;&gt;"",IF(V57&gt;=30,"",V57+1),"")</f>
        <v/>
      </c>
      <c r="X57" s="474" t="str">
        <f t="shared" si="167"/>
        <v/>
      </c>
      <c r="Y57" s="475" t="str">
        <f t="shared" si="168"/>
        <v/>
      </c>
      <c r="Z57" s="476"/>
      <c r="AA57" s="473" t="str">
        <f>IF(AA56&lt;&gt;"",IF(AA56+7&gt;31,"",AA56+7),"")</f>
        <v/>
      </c>
      <c r="AB57" s="474" t="str">
        <f t="shared" si="169"/>
        <v/>
      </c>
      <c r="AC57" s="474" t="str">
        <f t="shared" si="170"/>
        <v/>
      </c>
      <c r="AD57" s="474" t="str">
        <f t="shared" si="171"/>
        <v/>
      </c>
      <c r="AE57" s="474" t="str">
        <f t="shared" si="172"/>
        <v/>
      </c>
      <c r="AF57" s="474" t="str">
        <f t="shared" si="173"/>
        <v/>
      </c>
      <c r="AG57" s="475" t="str">
        <f t="shared" si="174"/>
        <v/>
      </c>
      <c r="AH57" s="480"/>
    </row>
    <row r="58" spans="1:36" ht="60" customHeight="1">
      <c r="A58" s="360"/>
      <c r="B58" s="8"/>
      <c r="C58" s="9"/>
      <c r="G58" s="9"/>
      <c r="H58" s="10"/>
      <c r="I58" s="9"/>
      <c r="J58" s="8"/>
      <c r="K58" s="9"/>
      <c r="L58" s="491"/>
      <c r="M58" s="491"/>
      <c r="Q58" s="480"/>
      <c r="S58" s="8"/>
      <c r="T58" s="9"/>
      <c r="X58" s="9"/>
      <c r="Y58" s="10"/>
      <c r="Z58" s="9"/>
      <c r="AA58" s="8"/>
      <c r="AB58" s="9"/>
      <c r="AC58" s="491"/>
      <c r="AD58" s="491"/>
      <c r="AH58" s="480"/>
    </row>
    <row r="59" spans="1:36" ht="24.75" customHeight="1">
      <c r="B59" s="199"/>
      <c r="C59" s="199"/>
      <c r="D59" s="496" t="s">
        <v>57</v>
      </c>
      <c r="E59" s="496"/>
      <c r="F59" s="496"/>
      <c r="G59" s="496"/>
      <c r="H59" s="496"/>
      <c r="I59" s="90"/>
      <c r="M59" s="498" t="s">
        <v>62</v>
      </c>
      <c r="N59" s="498"/>
      <c r="O59" s="498"/>
      <c r="P59" s="498"/>
      <c r="S59" s="199"/>
      <c r="T59" s="199"/>
      <c r="U59" s="496" t="s">
        <v>57</v>
      </c>
      <c r="V59" s="496"/>
      <c r="W59" s="496"/>
      <c r="X59" s="496"/>
      <c r="Y59" s="496"/>
      <c r="Z59" s="90"/>
      <c r="AD59" s="498" t="s">
        <v>62</v>
      </c>
      <c r="AE59" s="498"/>
      <c r="AF59" s="498"/>
      <c r="AG59" s="498"/>
      <c r="AJ59" s="100"/>
    </row>
    <row r="60" spans="1:36" ht="24.75" customHeight="1">
      <c r="B60" s="200"/>
      <c r="C60" s="200"/>
      <c r="I60" s="89"/>
      <c r="P60" s="92"/>
      <c r="S60" s="200"/>
      <c r="T60" s="200"/>
      <c r="Z60" s="89"/>
      <c r="AG60" s="92"/>
      <c r="AI60" s="93"/>
      <c r="AJ60" s="100"/>
    </row>
    <row r="61" spans="1:36" ht="28.5" customHeight="1">
      <c r="H61" s="11"/>
      <c r="P61" s="11"/>
      <c r="Y61" s="11"/>
      <c r="AG61" s="11"/>
      <c r="AI61" s="93"/>
      <c r="AJ61" s="100"/>
    </row>
    <row r="62" spans="1:36" ht="24.75" customHeight="1">
      <c r="AI62" s="93"/>
      <c r="AJ62" s="100"/>
    </row>
  </sheetData>
  <mergeCells count="46">
    <mergeCell ref="M2:P2"/>
    <mergeCell ref="J3:L3"/>
    <mergeCell ref="J41:K41"/>
    <mergeCell ref="B50:C50"/>
    <mergeCell ref="M23:N23"/>
    <mergeCell ref="J50:K50"/>
    <mergeCell ref="B32:C32"/>
    <mergeCell ref="G3:I3"/>
    <mergeCell ref="E32:F32"/>
    <mergeCell ref="J32:K32"/>
    <mergeCell ref="E5:G5"/>
    <mergeCell ref="M5:O5"/>
    <mergeCell ref="E14:G14"/>
    <mergeCell ref="M14:O14"/>
    <mergeCell ref="D59:H59"/>
    <mergeCell ref="L58:M58"/>
    <mergeCell ref="M59:P59"/>
    <mergeCell ref="E23:F23"/>
    <mergeCell ref="E41:G41"/>
    <mergeCell ref="M32:O32"/>
    <mergeCell ref="M41:O41"/>
    <mergeCell ref="M50:O50"/>
    <mergeCell ref="E50:G50"/>
    <mergeCell ref="AD2:AG2"/>
    <mergeCell ref="X3:Z3"/>
    <mergeCell ref="AA3:AC3"/>
    <mergeCell ref="V5:X5"/>
    <mergeCell ref="AD5:AF5"/>
    <mergeCell ref="S50:T50"/>
    <mergeCell ref="AA50:AB50"/>
    <mergeCell ref="V14:W14"/>
    <mergeCell ref="AD14:AE14"/>
    <mergeCell ref="V23:W23"/>
    <mergeCell ref="AD23:AE23"/>
    <mergeCell ref="S32:T32"/>
    <mergeCell ref="V32:W32"/>
    <mergeCell ref="AA32:AB32"/>
    <mergeCell ref="AD32:AF32"/>
    <mergeCell ref="AC58:AD58"/>
    <mergeCell ref="U59:Y59"/>
    <mergeCell ref="AD59:AG59"/>
    <mergeCell ref="V41:X41"/>
    <mergeCell ref="AA41:AB41"/>
    <mergeCell ref="V50:X50"/>
    <mergeCell ref="AD50:AF50"/>
    <mergeCell ref="AD41:AF41"/>
  </mergeCells>
  <phoneticPr fontId="195"/>
  <conditionalFormatting sqref="B8:B11 D8:H8">
    <cfRule type="cellIs" dxfId="206" priority="221" stopIfTrue="1" operator="between">
      <formula>1</formula>
      <formula>3</formula>
    </cfRule>
  </conditionalFormatting>
  <conditionalFormatting sqref="J8:J10 K8 M9:P9">
    <cfRule type="cellIs" dxfId="205" priority="222" stopIfTrue="1" operator="between">
      <formula>11</formula>
      <formula>11</formula>
    </cfRule>
  </conditionalFormatting>
  <conditionalFormatting sqref="J20:J21 L20:P21 K21">
    <cfRule type="cellIs" dxfId="204" priority="223" stopIfTrue="1" operator="between">
      <formula>29</formula>
      <formula>29</formula>
    </cfRule>
  </conditionalFormatting>
  <conditionalFormatting sqref="C26:E26">
    <cfRule type="cellIs" dxfId="203" priority="224" stopIfTrue="1" operator="between">
      <formula>3</formula>
      <formula>6</formula>
    </cfRule>
  </conditionalFormatting>
  <conditionalFormatting sqref="B37:H37">
    <cfRule type="cellIs" dxfId="202" priority="225" stopIfTrue="1" operator="between">
      <formula>22</formula>
      <formula>23</formula>
    </cfRule>
  </conditionalFormatting>
  <conditionalFormatting sqref="B47 J55:J56 B55:B56 D56:H56 L56:P56 D47:E47 G47:H47 C55:H55">
    <cfRule type="cellIs" dxfId="201" priority="149" stopIfTrue="1" operator="between">
      <formula>23</formula>
      <formula>23</formula>
    </cfRule>
  </conditionalFormatting>
  <conditionalFormatting sqref="B52:B54 D52:F53 C52 D25 H52:H53 G53">
    <cfRule type="cellIs" dxfId="200" priority="227" stopIfTrue="1" operator="between">
      <formula>3</formula>
      <formula>3</formula>
    </cfRule>
  </conditionalFormatting>
  <conditionalFormatting sqref="K20">
    <cfRule type="cellIs" dxfId="199" priority="230" stopIfTrue="1" operator="between">
      <formula>29</formula>
      <formula>30</formula>
    </cfRule>
  </conditionalFormatting>
  <conditionalFormatting sqref="C53 E25">
    <cfRule type="cellIs" dxfId="198" priority="231" stopIfTrue="1" operator="between">
      <formula>3</formula>
      <formula>4</formula>
    </cfRule>
  </conditionalFormatting>
  <conditionalFormatting sqref="K44 C8">
    <cfRule type="cellIs" dxfId="197" priority="232" stopIfTrue="1" operator="between">
      <formula>8</formula>
      <formula>9</formula>
    </cfRule>
  </conditionalFormatting>
  <conditionalFormatting sqref="B7 D7:H7">
    <cfRule type="cellIs" dxfId="196" priority="233" stopIfTrue="1" operator="between">
      <formula>1</formula>
      <formula>1</formula>
    </cfRule>
  </conditionalFormatting>
  <conditionalFormatting sqref="C7">
    <cfRule type="cellIs" dxfId="195" priority="234" stopIfTrue="1" operator="between">
      <formula>1</formula>
      <formula>1</formula>
    </cfRule>
    <cfRule type="cellIs" dxfId="194" priority="235" stopIfTrue="1" operator="between">
      <formula>2</formula>
      <formula>2</formula>
    </cfRule>
  </conditionalFormatting>
  <conditionalFormatting sqref="L8:L9 M8:P8">
    <cfRule type="cellIs" dxfId="193" priority="236" stopIfTrue="1" operator="equal">
      <formula>11</formula>
    </cfRule>
  </conditionalFormatting>
  <conditionalFormatting sqref="K9">
    <cfRule type="cellIs" dxfId="192" priority="237" stopIfTrue="1" operator="equal">
      <formula>11</formula>
    </cfRule>
    <cfRule type="cellIs" dxfId="191" priority="238" stopIfTrue="1" operator="equal">
      <formula>12</formula>
    </cfRule>
  </conditionalFormatting>
  <conditionalFormatting sqref="C56">
    <cfRule type="cellIs" dxfId="190" priority="241" stopIfTrue="1" operator="between">
      <formula>24</formula>
      <formula>24</formula>
    </cfRule>
  </conditionalFormatting>
  <conditionalFormatting sqref="D19:G19">
    <cfRule type="expression" dxfId="189" priority="144" stopIfTrue="1">
      <formula>$C$14=D19</formula>
    </cfRule>
  </conditionalFormatting>
  <conditionalFormatting sqref="C19">
    <cfRule type="expression" dxfId="188" priority="228" stopIfTrue="1">
      <formula>$C$14=C19</formula>
    </cfRule>
    <cfRule type="expression" dxfId="187" priority="243" stopIfTrue="1">
      <formula>$C$14+1=C19</formula>
    </cfRule>
  </conditionalFormatting>
  <conditionalFormatting sqref="H18">
    <cfRule type="expression" dxfId="186" priority="245" stopIfTrue="1">
      <formula>$C$14=$H$18</formula>
    </cfRule>
  </conditionalFormatting>
  <conditionalFormatting sqref="B46">
    <cfRule type="expression" dxfId="185" priority="246" stopIfTrue="1">
      <formula>$B$46+$B$41=23</formula>
    </cfRule>
  </conditionalFormatting>
  <conditionalFormatting sqref="D46">
    <cfRule type="expression" dxfId="184" priority="211" stopIfTrue="1">
      <formula>$C$41=D46</formula>
    </cfRule>
    <cfRule type="expression" dxfId="183" priority="247" stopIfTrue="1">
      <formula>D46=22</formula>
    </cfRule>
  </conditionalFormatting>
  <conditionalFormatting sqref="C47">
    <cfRule type="expression" dxfId="182" priority="220" stopIfTrue="1">
      <formula>$C$41=C47</formula>
    </cfRule>
    <cfRule type="expression" dxfId="181" priority="248" stopIfTrue="1">
      <formula>$C$41+1=C47</formula>
    </cfRule>
  </conditionalFormatting>
  <conditionalFormatting sqref="E46:F46">
    <cfRule type="expression" dxfId="180" priority="218" stopIfTrue="1">
      <formula>$C$41=E46</formula>
    </cfRule>
  </conditionalFormatting>
  <conditionalFormatting sqref="H46">
    <cfRule type="expression" dxfId="179" priority="217" stopIfTrue="1">
      <formula>$C$41=H46</formula>
    </cfRule>
  </conditionalFormatting>
  <conditionalFormatting sqref="F25:G25">
    <cfRule type="cellIs" dxfId="178" priority="143" stopIfTrue="1" operator="between">
      <formula>3</formula>
      <formula>5</formula>
    </cfRule>
  </conditionalFormatting>
  <conditionalFormatting sqref="H25">
    <cfRule type="cellIs" dxfId="177" priority="215" stopIfTrue="1" operator="between">
      <formula>3</formula>
      <formula>5</formula>
    </cfRule>
  </conditionalFormatting>
  <conditionalFormatting sqref="K55:N55 P55">
    <cfRule type="cellIs" dxfId="176" priority="213" stopIfTrue="1" operator="equal">
      <formula>23</formula>
    </cfRule>
  </conditionalFormatting>
  <conditionalFormatting sqref="K56">
    <cfRule type="cellIs" dxfId="175" priority="212" stopIfTrue="1" operator="equal">
      <formula>24</formula>
    </cfRule>
  </conditionalFormatting>
  <conditionalFormatting sqref="J36:L36">
    <cfRule type="cellIs" dxfId="174" priority="210" operator="equal">
      <formula>11</formula>
    </cfRule>
  </conditionalFormatting>
  <conditionalFormatting sqref="C46">
    <cfRule type="cellIs" dxfId="173" priority="1094" stopIfTrue="1" operator="between">
      <formula>17</formula>
      <formula>21</formula>
    </cfRule>
    <cfRule type="expression" dxfId="172" priority="1095" stopIfTrue="1">
      <formula>$C$41=C46</formula>
    </cfRule>
    <cfRule type="expression" dxfId="171" priority="1096" stopIfTrue="1">
      <formula>$C$41+1=C$46</formula>
    </cfRule>
  </conditionalFormatting>
  <conditionalFormatting sqref="O53">
    <cfRule type="cellIs" dxfId="170" priority="157" stopIfTrue="1" operator="between">
      <formula>1</formula>
      <formula>3</formula>
    </cfRule>
  </conditionalFormatting>
  <conditionalFormatting sqref="O53">
    <cfRule type="cellIs" dxfId="169" priority="156" stopIfTrue="1" operator="equal">
      <formula>7</formula>
    </cfRule>
  </conditionalFormatting>
  <conditionalFormatting sqref="O55">
    <cfRule type="cellIs" dxfId="168" priority="154" stopIfTrue="1" operator="equal">
      <formula>21</formula>
    </cfRule>
  </conditionalFormatting>
  <conditionalFormatting sqref="G25">
    <cfRule type="cellIs" dxfId="167" priority="216" stopIfTrue="1" operator="equal">
      <formula>6</formula>
    </cfRule>
  </conditionalFormatting>
  <conditionalFormatting sqref="G26">
    <cfRule type="cellIs" dxfId="166" priority="142" stopIfTrue="1" operator="between">
      <formula>1</formula>
      <formula>3</formula>
    </cfRule>
  </conditionalFormatting>
  <conditionalFormatting sqref="G44">
    <cfRule type="cellIs" dxfId="165" priority="132" stopIfTrue="1" operator="between">
      <formula>1</formula>
      <formula>3</formula>
    </cfRule>
  </conditionalFormatting>
  <conditionalFormatting sqref="G44">
    <cfRule type="cellIs" dxfId="164" priority="131" stopIfTrue="1" operator="equal">
      <formula>7</formula>
    </cfRule>
  </conditionalFormatting>
  <conditionalFormatting sqref="G46">
    <cfRule type="cellIs" dxfId="163" priority="129" stopIfTrue="1" operator="equal">
      <formula>21</formula>
    </cfRule>
  </conditionalFormatting>
  <conditionalFormatting sqref="S8:S11 U8:Y8">
    <cfRule type="cellIs" dxfId="162" priority="95" stopIfTrue="1" operator="between">
      <formula>1</formula>
      <formula>3</formula>
    </cfRule>
  </conditionalFormatting>
  <conditionalFormatting sqref="AA8:AA10 AB8:AC8 AD9:AG9">
    <cfRule type="cellIs" dxfId="161" priority="96" stopIfTrue="1" operator="between">
      <formula>11</formula>
      <formula>11</formula>
    </cfRule>
  </conditionalFormatting>
  <conditionalFormatting sqref="AA20:AA21 AC20:AG21 AB21">
    <cfRule type="cellIs" dxfId="160" priority="97" stopIfTrue="1" operator="between">
      <formula>29</formula>
      <formula>29</formula>
    </cfRule>
  </conditionalFormatting>
  <conditionalFormatting sqref="T26:X26">
    <cfRule type="cellIs" dxfId="159" priority="98" stopIfTrue="1" operator="between">
      <formula>3</formula>
      <formula>6</formula>
    </cfRule>
  </conditionalFormatting>
  <conditionalFormatting sqref="V37:Y37">
    <cfRule type="cellIs" dxfId="158" priority="99" stopIfTrue="1" operator="between">
      <formula>22</formula>
      <formula>23</formula>
    </cfRule>
  </conditionalFormatting>
  <conditionalFormatting sqref="S47 AA55:AA56 S55:S56 AC56:AG56 U47:V47 X47:Y47 U56:Y56 T55:W55 Y55">
    <cfRule type="cellIs" dxfId="157" priority="51" stopIfTrue="1" operator="between">
      <formula>23</formula>
      <formula>23</formula>
    </cfRule>
  </conditionalFormatting>
  <conditionalFormatting sqref="S52:S54 T52 U25 U52:Y53">
    <cfRule type="cellIs" dxfId="156" priority="101" stopIfTrue="1" operator="between">
      <formula>3</formula>
      <formula>3</formula>
    </cfRule>
  </conditionalFormatting>
  <conditionalFormatting sqref="AB20">
    <cfRule type="cellIs" dxfId="155" priority="104" stopIfTrue="1" operator="between">
      <formula>29</formula>
      <formula>30</formula>
    </cfRule>
  </conditionalFormatting>
  <conditionalFormatting sqref="T53 V25">
    <cfRule type="cellIs" dxfId="154" priority="105" stopIfTrue="1" operator="between">
      <formula>3</formula>
      <formula>4</formula>
    </cfRule>
  </conditionalFormatting>
  <conditionalFormatting sqref="AB44 T8">
    <cfRule type="cellIs" dxfId="153" priority="106" stopIfTrue="1" operator="between">
      <formula>8</formula>
      <formula>9</formula>
    </cfRule>
  </conditionalFormatting>
  <conditionalFormatting sqref="S7 U7:W7 Y7">
    <cfRule type="cellIs" dxfId="152" priority="107" stopIfTrue="1" operator="between">
      <formula>1</formula>
      <formula>1</formula>
    </cfRule>
  </conditionalFormatting>
  <conditionalFormatting sqref="T7">
    <cfRule type="cellIs" dxfId="151" priority="108" stopIfTrue="1" operator="between">
      <formula>1</formula>
      <formula>1</formula>
    </cfRule>
    <cfRule type="cellIs" dxfId="150" priority="109" stopIfTrue="1" operator="between">
      <formula>2</formula>
      <formula>2</formula>
    </cfRule>
  </conditionalFormatting>
  <conditionalFormatting sqref="AC9 AD8:AG8">
    <cfRule type="cellIs" dxfId="149" priority="110" stopIfTrue="1" operator="equal">
      <formula>11</formula>
    </cfRule>
  </conditionalFormatting>
  <conditionalFormatting sqref="AB9">
    <cfRule type="cellIs" dxfId="148" priority="111" stopIfTrue="1" operator="equal">
      <formula>11</formula>
    </cfRule>
    <cfRule type="cellIs" dxfId="147" priority="112" stopIfTrue="1" operator="equal">
      <formula>12</formula>
    </cfRule>
  </conditionalFormatting>
  <conditionalFormatting sqref="T56">
    <cfRule type="cellIs" dxfId="146" priority="115" stopIfTrue="1" operator="between">
      <formula>24</formula>
      <formula>24</formula>
    </cfRule>
  </conditionalFormatting>
  <conditionalFormatting sqref="U19:X19">
    <cfRule type="expression" dxfId="145" priority="46" stopIfTrue="1">
      <formula>$C$14=U19</formula>
    </cfRule>
  </conditionalFormatting>
  <conditionalFormatting sqref="T19">
    <cfRule type="expression" dxfId="144" priority="102" stopIfTrue="1">
      <formula>$C$14=T19</formula>
    </cfRule>
    <cfRule type="expression" dxfId="143" priority="117" stopIfTrue="1">
      <formula>$C$14+1=T19</formula>
    </cfRule>
  </conditionalFormatting>
  <conditionalFormatting sqref="Y18">
    <cfRule type="expression" dxfId="142" priority="118" stopIfTrue="1">
      <formula>$C$14=$H$18</formula>
    </cfRule>
  </conditionalFormatting>
  <conditionalFormatting sqref="S46">
    <cfRule type="expression" dxfId="141" priority="119" stopIfTrue="1">
      <formula>$B$46+$B$41=23</formula>
    </cfRule>
  </conditionalFormatting>
  <conditionalFormatting sqref="U46">
    <cfRule type="expression" dxfId="140" priority="87" stopIfTrue="1">
      <formula>$C$41=U46</formula>
    </cfRule>
    <cfRule type="expression" dxfId="139" priority="120" stopIfTrue="1">
      <formula>U46=22</formula>
    </cfRule>
  </conditionalFormatting>
  <conditionalFormatting sqref="T47">
    <cfRule type="expression" dxfId="138" priority="94" stopIfTrue="1">
      <formula>$C$41=T47</formula>
    </cfRule>
    <cfRule type="expression" dxfId="137" priority="121" stopIfTrue="1">
      <formula>$C$41+1=T47</formula>
    </cfRule>
  </conditionalFormatting>
  <conditionalFormatting sqref="V46:X46">
    <cfRule type="expression" dxfId="136" priority="93" stopIfTrue="1">
      <formula>$C$41=V46</formula>
    </cfRule>
  </conditionalFormatting>
  <conditionalFormatting sqref="Y46">
    <cfRule type="expression" dxfId="135" priority="92" stopIfTrue="1">
      <formula>$C$41=Y46</formula>
    </cfRule>
  </conditionalFormatting>
  <conditionalFormatting sqref="W25:X25">
    <cfRule type="cellIs" dxfId="134" priority="45" stopIfTrue="1" operator="between">
      <formula>3</formula>
      <formula>5</formula>
    </cfRule>
  </conditionalFormatting>
  <conditionalFormatting sqref="Y25">
    <cfRule type="cellIs" dxfId="133" priority="90" stopIfTrue="1" operator="between">
      <formula>3</formula>
      <formula>5</formula>
    </cfRule>
  </conditionalFormatting>
  <conditionalFormatting sqref="AC55:AG55">
    <cfRule type="cellIs" dxfId="132" priority="89" stopIfTrue="1" operator="equal">
      <formula>23</formula>
    </cfRule>
  </conditionalFormatting>
  <conditionalFormatting sqref="AB56">
    <cfRule type="cellIs" dxfId="131" priority="88" stopIfTrue="1" operator="equal">
      <formula>24</formula>
    </cfRule>
  </conditionalFormatting>
  <conditionalFormatting sqref="T46">
    <cfRule type="cellIs" dxfId="130" priority="122" stopIfTrue="1" operator="between">
      <formula>17</formula>
      <formula>21</formula>
    </cfRule>
    <cfRule type="expression" dxfId="129" priority="123" stopIfTrue="1">
      <formula>$C$41=T46</formula>
    </cfRule>
    <cfRule type="expression" dxfId="128" priority="124" stopIfTrue="1">
      <formula>$C$41+1=T$46</formula>
    </cfRule>
  </conditionalFormatting>
  <conditionalFormatting sqref="X25">
    <cfRule type="cellIs" dxfId="127" priority="91" stopIfTrue="1" operator="equal">
      <formula>6</formula>
    </cfRule>
  </conditionalFormatting>
  <conditionalFormatting sqref="X7">
    <cfRule type="cellIs" dxfId="126" priority="26" stopIfTrue="1" operator="between">
      <formula>1</formula>
      <formula>1</formula>
    </cfRule>
  </conditionalFormatting>
  <conditionalFormatting sqref="W7:W12 W16:W21 W25:W30 W34:W39 W43:W48 W52:W57 AE7:AE12 AE16:AE21 AE25:AE30 AE34:AE39 AE43:AE48 AE52:AE57">
    <cfRule type="cellIs" dxfId="125" priority="24" operator="between">
      <formula>8</formula>
      <formula>14</formula>
    </cfRule>
    <cfRule type="cellIs" dxfId="124" priority="23" operator="between">
      <formula>22</formula>
      <formula>28</formula>
    </cfRule>
  </conditionalFormatting>
  <conditionalFormatting sqref="K55">
    <cfRule type="expression" dxfId="123" priority="21" stopIfTrue="1">
      <formula>$G$3&lt;"2020"</formula>
    </cfRule>
  </conditionalFormatting>
  <conditionalFormatting sqref="AB55">
    <cfRule type="cellIs" dxfId="122" priority="20" stopIfTrue="1" operator="equal">
      <formula>23</formula>
    </cfRule>
  </conditionalFormatting>
  <conditionalFormatting sqref="AB55">
    <cfRule type="expression" dxfId="121" priority="19" stopIfTrue="1">
      <formula>$X$3&lt;"2020"</formula>
    </cfRule>
  </conditionalFormatting>
  <conditionalFormatting sqref="X8:X10 X16:X19 X25:X28 X34:X37 X43:X46 X52:X55 AF7:AF10 AF16:AF19 AF25:AF28 AF34:AF37 AF43:AF46 AF52:AF55">
    <cfRule type="cellIs" dxfId="120" priority="13" operator="between">
      <formula>15</formula>
      <formula>21</formula>
    </cfRule>
    <cfRule type="cellIs" dxfId="119" priority="22" operator="between">
      <formula>1</formula>
      <formula>7</formula>
    </cfRule>
  </conditionalFormatting>
  <conditionalFormatting sqref="G18">
    <cfRule type="expression" dxfId="118" priority="18" stopIfTrue="1">
      <formula>$G$18=$C$14</formula>
    </cfRule>
  </conditionalFormatting>
  <conditionalFormatting sqref="X18">
    <cfRule type="expression" dxfId="117" priority="17">
      <formula>$X$18=$T$14</formula>
    </cfRule>
  </conditionalFormatting>
  <conditionalFormatting sqref="K11">
    <cfRule type="expression" dxfId="116" priority="16">
      <formula>$J$11=23</formula>
    </cfRule>
  </conditionalFormatting>
  <conditionalFormatting sqref="AB11">
    <cfRule type="expression" dxfId="115" priority="15">
      <formula>$AA$11=23</formula>
    </cfRule>
  </conditionalFormatting>
  <conditionalFormatting sqref="K10:P10">
    <cfRule type="cellIs" dxfId="114" priority="14" operator="equal">
      <formula>23</formula>
    </cfRule>
  </conditionalFormatting>
  <conditionalFormatting sqref="AB10:AG10">
    <cfRule type="cellIs" dxfId="113" priority="25" operator="equal">
      <formula>23</formula>
    </cfRule>
  </conditionalFormatting>
  <conditionalFormatting sqref="AB35">
    <cfRule type="expression" dxfId="112" priority="12">
      <formula>$AA$35=8</formula>
    </cfRule>
  </conditionalFormatting>
  <conditionalFormatting sqref="O35">
    <cfRule type="cellIs" dxfId="111" priority="8" operator="between">
      <formula>15</formula>
      <formula>21</formula>
    </cfRule>
    <cfRule type="cellIs" dxfId="110" priority="9" operator="between">
      <formula>1</formula>
      <formula>7</formula>
    </cfRule>
  </conditionalFormatting>
  <conditionalFormatting sqref="K35">
    <cfRule type="expression" dxfId="109" priority="7">
      <formula>$AA$35=8</formula>
    </cfRule>
  </conditionalFormatting>
  <conditionalFormatting sqref="J35:P35">
    <cfRule type="cellIs" dxfId="108" priority="6" operator="equal">
      <formula>"8"</formula>
    </cfRule>
  </conditionalFormatting>
  <conditionalFormatting sqref="AA35:AG35">
    <cfRule type="cellIs" dxfId="107" priority="5" operator="equal">
      <formula>8</formula>
    </cfRule>
  </conditionalFormatting>
  <conditionalFormatting sqref="C37:D38">
    <cfRule type="cellIs" dxfId="106" priority="4" operator="between">
      <formula>23</formula>
      <formula>24</formula>
    </cfRule>
  </conditionalFormatting>
  <conditionalFormatting sqref="S37:U37">
    <cfRule type="cellIs" dxfId="105" priority="3" stopIfTrue="1" operator="between">
      <formula>22</formula>
      <formula>23</formula>
    </cfRule>
  </conditionalFormatting>
  <conditionalFormatting sqref="T37:U38">
    <cfRule type="cellIs" dxfId="104" priority="2" operator="between">
      <formula>23</formula>
      <formula>24</formula>
    </cfRule>
  </conditionalFormatting>
  <conditionalFormatting sqref="C9">
    <cfRule type="cellIs" dxfId="103" priority="1" operator="between">
      <formula>9</formula>
      <formula>14</formula>
    </cfRule>
  </conditionalFormatting>
  <dataValidations count="5">
    <dataValidation type="whole" imeMode="off" allowBlank="1" showInputMessage="1" showErrorMessage="1" sqref="G3:I3 X3:Z3">
      <formula1>1980</formula1>
      <formula2>2099</formula2>
    </dataValidation>
    <dataValidation imeMode="halfAlpha" allowBlank="1" showInputMessage="1" showErrorMessage="1" sqref="AA24:AG24 B33:H33 B24:H24 J33:P33 J15:P15 J42:P42 B15:H15 B42:H42 J6:P6 E32:F32 E5 J51:P51 B6:H6 E41 M50 M32 M41 M23:N23 E23:F23 E14 AD5 M14 B51:H51 J24:P24 M5 S33:Y33 S24:Y24 AA33:AG33 AA15:AG15 AA42:AG42 S15:Y15 S42:Y42 AA6:AG6 V32:W32 V5 AA51:AG51 S6:Y6 E50 V41 AD50 V50 AD23:AE23 V23:W23 AD14:AE14 V14:W14 AD41 S51:Y51 AD32"/>
    <dataValidation imeMode="fullAlpha" allowBlank="1" showInputMessage="1" showErrorMessage="1" sqref="D50 L5 L41 D23 D14 L14 L23 D32 L32 D41 L50 U50 AC5 AC41 U23 U14 AC14 AC23 U32 AC32 U41 AC50"/>
    <dataValidation type="textLength" imeMode="fullAlpha" operator="equal" allowBlank="1" showInputMessage="1" showErrorMessage="1" sqref="F4:I4 W4:Z4">
      <formula1>4</formula1>
    </dataValidation>
    <dataValidation type="textLength" imeMode="fullAlpha" allowBlank="1" showInputMessage="1" showErrorMessage="1" sqref="I1 Z1">
      <formula1>4</formula1>
      <formula2>5</formula2>
    </dataValidation>
  </dataValidations>
  <hyperlinks>
    <hyperlink ref="D59" r:id="rId1"/>
    <hyperlink ref="U59" r:id="rId2"/>
  </hyperlinks>
  <pageMargins left="0.22" right="0.19685039370078741" top="0.44" bottom="0.23622047244094491" header="0.19685039370078741" footer="0.19685039370078741"/>
  <pageSetup paperSize="9" scale="22" orientation="landscape" horizontalDpi="4294967293" verticalDpi="300" r:id="rId3"/>
  <headerFooter alignWithMargins="0"/>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CONCATENATE(年表!$C41)</f>
        <v>5</v>
      </c>
      <c r="E1" s="38" t="s">
        <v>1</v>
      </c>
      <c r="F1" s="6"/>
      <c r="G1" s="6"/>
      <c r="H1" s="6"/>
      <c r="J1" s="599" t="str">
        <f>CONCATENATE(年表!$F$3)</f>
        <v>2021</v>
      </c>
      <c r="K1" s="599"/>
      <c r="L1" s="603" t="s">
        <v>0</v>
      </c>
      <c r="M1" s="61"/>
      <c r="N1" s="61"/>
      <c r="O1" s="61"/>
      <c r="P1" s="71"/>
      <c r="Y1" s="6"/>
      <c r="Z1" s="6"/>
      <c r="AA1" s="72" t="str">
        <f>CONCATENATE(年表!$K5)</f>
        <v>7</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CONCATENATE(年表!$A43)</f>
        <v/>
      </c>
      <c r="C3" s="112" t="str">
        <f>CONCATENATE(年表!$B43)</f>
        <v/>
      </c>
      <c r="D3" s="112" t="str">
        <f>CONCATENATE(年表!$C43)</f>
        <v/>
      </c>
      <c r="E3" s="112" t="str">
        <f>CONCATENATE(年表!$D43)</f>
        <v/>
      </c>
      <c r="F3" s="112" t="str">
        <f>CONCATENATE(年表!$E43)</f>
        <v/>
      </c>
      <c r="G3" s="112" t="str">
        <f>CONCATENATE(年表!$F43)</f>
        <v/>
      </c>
      <c r="H3" s="126" t="str">
        <f>CONCATENATE(年表!$G43)</f>
        <v>1</v>
      </c>
      <c r="L3" s="50"/>
      <c r="O3" s="50"/>
      <c r="P3" s="69"/>
      <c r="Q3" s="50"/>
      <c r="Y3" s="111" t="str">
        <f>CONCATENATE(年表!$I7)</f>
        <v/>
      </c>
      <c r="Z3" s="112" t="str">
        <f>CONCATENATE(年表!$J7)</f>
        <v/>
      </c>
      <c r="AA3" s="112" t="str">
        <f>CONCATENATE(年表!$K7)</f>
        <v/>
      </c>
      <c r="AB3" s="112" t="str">
        <f>CONCATENATE(年表!$L7)</f>
        <v/>
      </c>
      <c r="AC3" s="112" t="str">
        <f>CONCATENATE(年表!$M7)</f>
        <v>1</v>
      </c>
      <c r="AD3" s="112" t="str">
        <f>CONCATENATE(年表!$N7)</f>
        <v>2</v>
      </c>
      <c r="AE3" s="126" t="str">
        <f>CONCATENATE(年表!$O7)</f>
        <v>3</v>
      </c>
    </row>
    <row r="4" spans="2:31" s="1" customFormat="1" ht="12" customHeight="1">
      <c r="B4" s="111" t="str">
        <f>CONCATENATE(年表!$A44)</f>
        <v>2</v>
      </c>
      <c r="C4" s="112" t="str">
        <f>CONCATENATE(年表!$B44)</f>
        <v>3</v>
      </c>
      <c r="D4" s="112" t="str">
        <f>CONCATENATE(年表!$C44)</f>
        <v>4</v>
      </c>
      <c r="E4" s="112" t="str">
        <f>CONCATENATE(年表!$D44)</f>
        <v>5</v>
      </c>
      <c r="F4" s="112" t="str">
        <f>CONCATENATE(年表!$E44)</f>
        <v>6</v>
      </c>
      <c r="G4" s="112" t="str">
        <f>CONCATENATE(年表!$F44)</f>
        <v>7</v>
      </c>
      <c r="H4" s="126" t="str">
        <f>CONCATENATE(年表!$G44)</f>
        <v>8</v>
      </c>
      <c r="L4" s="56"/>
      <c r="M4" s="74"/>
      <c r="N4" s="74"/>
      <c r="O4" s="56"/>
      <c r="P4" s="56"/>
      <c r="Q4" s="50"/>
      <c r="Y4" s="111" t="str">
        <f>CONCATENATE(年表!$I8)</f>
        <v>4</v>
      </c>
      <c r="Z4" s="112" t="str">
        <f>CONCATENATE(年表!$J8)</f>
        <v>5</v>
      </c>
      <c r="AA4" s="112" t="str">
        <f>CONCATENATE(年表!$K8)</f>
        <v>6</v>
      </c>
      <c r="AB4" s="112" t="str">
        <f>CONCATENATE(年表!$L8)</f>
        <v>7</v>
      </c>
      <c r="AC4" s="112" t="str">
        <f>CONCATENATE(年表!$M8)</f>
        <v>8</v>
      </c>
      <c r="AD4" s="112" t="str">
        <f>CONCATENATE(年表!$N8)</f>
        <v>9</v>
      </c>
      <c r="AE4" s="126" t="str">
        <f>CONCATENATE(年表!$O8)</f>
        <v>10</v>
      </c>
    </row>
    <row r="5" spans="2:31" s="1" customFormat="1" ht="12" customHeight="1">
      <c r="B5" s="111" t="str">
        <f>CONCATENATE(年表!$A45)</f>
        <v>9</v>
      </c>
      <c r="C5" s="112" t="str">
        <f>CONCATENATE(年表!$B45)</f>
        <v>10</v>
      </c>
      <c r="D5" s="112" t="str">
        <f>CONCATENATE(年表!$C45)</f>
        <v>11</v>
      </c>
      <c r="E5" s="112" t="str">
        <f>CONCATENATE(年表!$D45)</f>
        <v>12</v>
      </c>
      <c r="F5" s="112" t="str">
        <f>CONCATENATE(年表!$E45)</f>
        <v>13</v>
      </c>
      <c r="G5" s="112" t="str">
        <f>CONCATENATE(年表!$F45)</f>
        <v>14</v>
      </c>
      <c r="H5" s="126" t="str">
        <f>CONCATENATE(年表!$G45)</f>
        <v>15</v>
      </c>
      <c r="J5" s="55"/>
      <c r="K5" s="56"/>
      <c r="L5" s="56"/>
      <c r="M5" s="74"/>
      <c r="N5" s="74"/>
      <c r="O5" s="56"/>
      <c r="P5" s="56"/>
      <c r="Q5" s="50"/>
      <c r="Y5" s="111" t="str">
        <f>CONCATENATE(年表!$I9)</f>
        <v>11</v>
      </c>
      <c r="Z5" s="112" t="str">
        <f>CONCATENATE(年表!$J9)</f>
        <v>12</v>
      </c>
      <c r="AA5" s="112" t="str">
        <f>CONCATENATE(年表!$K9)</f>
        <v>13</v>
      </c>
      <c r="AB5" s="112" t="str">
        <f>CONCATENATE(年表!$L9)</f>
        <v>14</v>
      </c>
      <c r="AC5" s="112" t="str">
        <f>CONCATENATE(年表!$M9)</f>
        <v>15</v>
      </c>
      <c r="AD5" s="112" t="str">
        <f>CONCATENATE(年表!$N9)</f>
        <v>16</v>
      </c>
      <c r="AE5" s="126" t="str">
        <f>CONCATENATE(年表!$O9)</f>
        <v>17</v>
      </c>
    </row>
    <row r="6" spans="2:31" s="1" customFormat="1" ht="12" customHeight="1">
      <c r="B6" s="111" t="str">
        <f>CONCATENATE(年表!$A46)</f>
        <v>16</v>
      </c>
      <c r="C6" s="112" t="str">
        <f>CONCATENATE(年表!$B46)</f>
        <v>17</v>
      </c>
      <c r="D6" s="112" t="str">
        <f>CONCATENATE(年表!$C46)</f>
        <v>18</v>
      </c>
      <c r="E6" s="112" t="str">
        <f>CONCATENATE(年表!$D46)</f>
        <v>19</v>
      </c>
      <c r="F6" s="112" t="str">
        <f>CONCATENATE(年表!$E46)</f>
        <v>20</v>
      </c>
      <c r="G6" s="112" t="str">
        <f>CONCATENATE(年表!$F46)</f>
        <v>21</v>
      </c>
      <c r="H6" s="126" t="str">
        <f>CONCATENATE(年表!$G46)</f>
        <v>22</v>
      </c>
      <c r="J6" s="50"/>
      <c r="K6" s="50"/>
      <c r="L6" s="50"/>
      <c r="M6" s="600" t="s">
        <v>47</v>
      </c>
      <c r="N6" s="600"/>
      <c r="O6" s="600"/>
      <c r="P6" s="50"/>
      <c r="Q6" s="50"/>
      <c r="Y6" s="111" t="str">
        <f>CONCATENATE(年表!$I10)</f>
        <v>18</v>
      </c>
      <c r="Z6" s="112" t="str">
        <f>CONCATENATE(年表!$J10)</f>
        <v>19</v>
      </c>
      <c r="AA6" s="112" t="str">
        <f>CONCATENATE(年表!$K10)</f>
        <v>20</v>
      </c>
      <c r="AB6" s="112" t="str">
        <f>CONCATENATE(年表!$L10)</f>
        <v>21</v>
      </c>
      <c r="AC6" s="486" t="str">
        <f>CONCATENATE(年表!$M10)</f>
        <v>22</v>
      </c>
      <c r="AD6" s="486" t="str">
        <f>CONCATENATE(年表!$N10)</f>
        <v>23</v>
      </c>
      <c r="AE6" s="126" t="str">
        <f>CONCATENATE(年表!$O10)</f>
        <v>24</v>
      </c>
    </row>
    <row r="7" spans="2:31" s="1" customFormat="1" ht="12" customHeight="1">
      <c r="B7" s="111" t="str">
        <f>CONCATENATE(年表!$A47)</f>
        <v>23</v>
      </c>
      <c r="C7" s="112" t="str">
        <f>CONCATENATE(年表!$B47)</f>
        <v>24</v>
      </c>
      <c r="D7" s="112" t="str">
        <f>CONCATENATE(年表!$C47)</f>
        <v>25</v>
      </c>
      <c r="E7" s="112" t="str">
        <f>CONCATENATE(年表!$D47)</f>
        <v>26</v>
      </c>
      <c r="F7" s="112" t="str">
        <f>CONCATENATE(年表!$E47)</f>
        <v>27</v>
      </c>
      <c r="G7" s="112" t="str">
        <f>CONCATENATE(年表!$F47)</f>
        <v>28</v>
      </c>
      <c r="H7" s="126" t="str">
        <f>CONCATENATE(年表!$G47)</f>
        <v>29</v>
      </c>
      <c r="J7" s="586" t="str">
        <f>CONCATENATE(年表!$C50)</f>
        <v>6</v>
      </c>
      <c r="K7" s="586"/>
      <c r="L7" s="592" t="s">
        <v>1</v>
      </c>
      <c r="M7" s="601" t="str">
        <f>CONCATENATE($J$1,"/",$J$7,"/1")</f>
        <v>2021/6/1</v>
      </c>
      <c r="N7" s="601"/>
      <c r="O7" s="601"/>
      <c r="P7" s="56"/>
      <c r="Q7" s="50"/>
      <c r="T7" s="586" t="str">
        <f>CONCATENATE(年表!$C50)</f>
        <v>6</v>
      </c>
      <c r="U7" s="586"/>
      <c r="V7" s="586"/>
      <c r="W7" s="592" t="s">
        <v>1</v>
      </c>
      <c r="Y7" s="111" t="str">
        <f>CONCATENATE(年表!$I11)</f>
        <v>25</v>
      </c>
      <c r="Z7" s="112" t="str">
        <f>CONCATENATE(年表!$J11)</f>
        <v>26</v>
      </c>
      <c r="AA7" s="112" t="str">
        <f>CONCATENATE(年表!$K11)</f>
        <v>27</v>
      </c>
      <c r="AB7" s="112" t="str">
        <f>CONCATENATE(年表!$L11)</f>
        <v>28</v>
      </c>
      <c r="AC7" s="112" t="str">
        <f>CONCATENATE(年表!$M11)</f>
        <v>29</v>
      </c>
      <c r="AD7" s="112" t="str">
        <f>CONCATENATE(年表!$N11)</f>
        <v>30</v>
      </c>
      <c r="AE7" s="126" t="str">
        <f>CONCATENATE(年表!$O11)</f>
        <v>31</v>
      </c>
    </row>
    <row r="8" spans="2:31" s="1" customFormat="1" ht="12" customHeight="1">
      <c r="B8" s="111" t="str">
        <f>CONCATENATE(年表!$A48)</f>
        <v>30</v>
      </c>
      <c r="C8" s="112" t="str">
        <f>CONCATENATE(年表!$B48)</f>
        <v>31</v>
      </c>
      <c r="D8" s="112" t="str">
        <f>CONCATENATE(年表!$C48)</f>
        <v/>
      </c>
      <c r="E8" s="112" t="str">
        <f>CONCATENATE(年表!$D48)</f>
        <v/>
      </c>
      <c r="F8" s="112" t="str">
        <f>CONCATENATE(年表!$E48)</f>
        <v/>
      </c>
      <c r="G8" s="112" t="str">
        <f>CONCATENATE(年表!$F48)</f>
        <v/>
      </c>
      <c r="H8" s="126" t="str">
        <f>CONCATENATE(年表!$G48)</f>
        <v/>
      </c>
      <c r="I8" s="87">
        <f>1-SIGN(MOD($J$1,4)/2)</f>
        <v>0</v>
      </c>
      <c r="J8" s="586"/>
      <c r="K8" s="586"/>
      <c r="L8" s="592"/>
      <c r="M8" s="602" t="str">
        <f>MID("日月火水木金土",WEEKDAY($M$7,1),1)</f>
        <v>火</v>
      </c>
      <c r="N8" s="602"/>
      <c r="O8" s="602"/>
      <c r="P8" s="56"/>
      <c r="Q8" s="50"/>
      <c r="T8" s="586"/>
      <c r="U8" s="586"/>
      <c r="V8" s="586"/>
      <c r="W8" s="592"/>
      <c r="Y8" s="111" t="str">
        <f>CONCATENATE(年表!$I12)</f>
        <v/>
      </c>
      <c r="Z8" s="112" t="str">
        <f>CONCATENATE(年表!$J12)</f>
        <v/>
      </c>
      <c r="AA8" s="112" t="str">
        <f>CONCATENATE(年表!$K12)</f>
        <v/>
      </c>
      <c r="AB8" s="112" t="str">
        <f>CONCATENATE(年表!$L12)</f>
        <v/>
      </c>
      <c r="AC8" s="112" t="str">
        <f>CONCATENATE(年表!$M12)</f>
        <v/>
      </c>
      <c r="AD8" s="112" t="str">
        <f>CONCATENATE(年表!$N12)</f>
        <v/>
      </c>
      <c r="AE8" s="126" t="str">
        <f>CONCATENATE(年表!$O12)</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火</v>
      </c>
      <c r="D11" s="587"/>
      <c r="E11" s="588"/>
      <c r="F11" s="588"/>
      <c r="G11" s="588"/>
      <c r="H11" s="588"/>
      <c r="I11" s="588"/>
      <c r="J11" s="588"/>
      <c r="K11" s="588"/>
      <c r="L11" s="588"/>
      <c r="M11" s="588"/>
      <c r="N11" s="588"/>
      <c r="O11" s="589"/>
      <c r="P11" s="62"/>
      <c r="Q11" s="58"/>
      <c r="R11" s="122">
        <f>B39+1</f>
        <v>16</v>
      </c>
      <c r="S11" s="57" t="str">
        <f>IF(R11="","",IF(SEARCH(C39,$M$6)&gt;0,MID($M$6,SEARCH(C39,$M$6)+1,1),""))</f>
        <v>水</v>
      </c>
      <c r="T11" s="587"/>
      <c r="U11" s="588"/>
      <c r="V11" s="588"/>
      <c r="W11" s="588"/>
      <c r="X11" s="588"/>
      <c r="Y11" s="588"/>
      <c r="Z11" s="588"/>
      <c r="AA11" s="588"/>
      <c r="AB11" s="588"/>
      <c r="AC11" s="588"/>
      <c r="AD11" s="588"/>
      <c r="AE11" s="589"/>
    </row>
    <row r="12" spans="2:31" s="53" customFormat="1" ht="15" customHeight="1">
      <c r="B12" s="613"/>
      <c r="C12" s="614"/>
      <c r="D12" s="581"/>
      <c r="E12" s="582"/>
      <c r="F12" s="582"/>
      <c r="G12" s="582"/>
      <c r="H12" s="582"/>
      <c r="I12" s="582"/>
      <c r="J12" s="582"/>
      <c r="K12" s="582"/>
      <c r="L12" s="582"/>
      <c r="M12" s="582"/>
      <c r="N12" s="582"/>
      <c r="O12" s="583"/>
      <c r="P12" s="63"/>
      <c r="Q12" s="54"/>
      <c r="R12" s="613"/>
      <c r="S12" s="61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水</v>
      </c>
      <c r="D13" s="587"/>
      <c r="E13" s="588"/>
      <c r="F13" s="588"/>
      <c r="G13" s="588"/>
      <c r="H13" s="588"/>
      <c r="I13" s="588"/>
      <c r="J13" s="588"/>
      <c r="K13" s="588"/>
      <c r="L13" s="588"/>
      <c r="M13" s="588"/>
      <c r="N13" s="588"/>
      <c r="O13" s="589"/>
      <c r="P13" s="62"/>
      <c r="Q13" s="54"/>
      <c r="R13" s="122">
        <f>R11+1</f>
        <v>17</v>
      </c>
      <c r="S13" s="57" t="str">
        <f>IF(S11="","",IF(SEARCH(S11,$M$6)&gt;0,MID($M$6,SEARCH(S11,$M$6)+1,1),""))</f>
        <v>木</v>
      </c>
      <c r="T13" s="587"/>
      <c r="U13" s="588"/>
      <c r="V13" s="588"/>
      <c r="W13" s="588"/>
      <c r="X13" s="588"/>
      <c r="Y13" s="588"/>
      <c r="Z13" s="588"/>
      <c r="AA13" s="588"/>
      <c r="AB13" s="588"/>
      <c r="AC13" s="588"/>
      <c r="AD13" s="588"/>
      <c r="AE13" s="589"/>
    </row>
    <row r="14" spans="2:31" s="49" customFormat="1" ht="15" customHeight="1">
      <c r="B14" s="613"/>
      <c r="C14" s="614"/>
      <c r="D14" s="581"/>
      <c r="E14" s="582"/>
      <c r="F14" s="582"/>
      <c r="G14" s="582"/>
      <c r="H14" s="582"/>
      <c r="I14" s="582"/>
      <c r="J14" s="582"/>
      <c r="K14" s="582"/>
      <c r="L14" s="582"/>
      <c r="M14" s="582"/>
      <c r="N14" s="582"/>
      <c r="O14" s="583"/>
      <c r="P14" s="63"/>
      <c r="Q14" s="54"/>
      <c r="R14" s="613"/>
      <c r="S14" s="61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木</v>
      </c>
      <c r="D15" s="587"/>
      <c r="E15" s="588"/>
      <c r="F15" s="588"/>
      <c r="G15" s="588"/>
      <c r="H15" s="588"/>
      <c r="I15" s="588"/>
      <c r="J15" s="588"/>
      <c r="K15" s="588"/>
      <c r="L15" s="588"/>
      <c r="M15" s="588"/>
      <c r="N15" s="588"/>
      <c r="O15" s="589"/>
      <c r="P15" s="62"/>
      <c r="Q15" s="58"/>
      <c r="R15" s="122">
        <f>R13+1</f>
        <v>18</v>
      </c>
      <c r="S15" s="57" t="str">
        <f>IF(S13="","",IF(SEARCH(S13,$M$6)&gt;0,MID($M$6,SEARCH(S13,$M$6)+1,1),""))</f>
        <v>金</v>
      </c>
      <c r="T15" s="587"/>
      <c r="U15" s="588"/>
      <c r="V15" s="588"/>
      <c r="W15" s="588"/>
      <c r="X15" s="588"/>
      <c r="Y15" s="588"/>
      <c r="Z15" s="588"/>
      <c r="AA15" s="588"/>
      <c r="AB15" s="588"/>
      <c r="AC15" s="588"/>
      <c r="AD15" s="588"/>
      <c r="AE15" s="589"/>
    </row>
    <row r="16" spans="2:31" s="49" customFormat="1" ht="15" customHeight="1">
      <c r="B16" s="613"/>
      <c r="C16" s="614"/>
      <c r="D16" s="581"/>
      <c r="E16" s="582"/>
      <c r="F16" s="582"/>
      <c r="G16" s="582"/>
      <c r="H16" s="582"/>
      <c r="I16" s="582"/>
      <c r="J16" s="582"/>
      <c r="K16" s="582"/>
      <c r="L16" s="582"/>
      <c r="M16" s="582"/>
      <c r="N16" s="582"/>
      <c r="O16" s="583"/>
      <c r="P16" s="63"/>
      <c r="Q16" s="54"/>
      <c r="R16" s="613"/>
      <c r="S16" s="61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金</v>
      </c>
      <c r="D17" s="587"/>
      <c r="E17" s="588"/>
      <c r="F17" s="588"/>
      <c r="G17" s="588"/>
      <c r="H17" s="588"/>
      <c r="I17" s="588"/>
      <c r="J17" s="588"/>
      <c r="K17" s="588"/>
      <c r="L17" s="588"/>
      <c r="M17" s="588"/>
      <c r="N17" s="588"/>
      <c r="O17" s="589"/>
      <c r="P17" s="62"/>
      <c r="Q17" s="54"/>
      <c r="R17" s="122">
        <f>R15+1</f>
        <v>19</v>
      </c>
      <c r="S17" s="57" t="str">
        <f>IF(S15="","",IF(SEARCH(S15,$M$6)&gt;0,MID($M$6,SEARCH(S15,$M$6)+1,1),""))</f>
        <v>土</v>
      </c>
      <c r="T17" s="587"/>
      <c r="U17" s="588"/>
      <c r="V17" s="588"/>
      <c r="W17" s="588"/>
      <c r="X17" s="588"/>
      <c r="Y17" s="588"/>
      <c r="Z17" s="588"/>
      <c r="AA17" s="588"/>
      <c r="AB17" s="588"/>
      <c r="AC17" s="588"/>
      <c r="AD17" s="588"/>
      <c r="AE17" s="589"/>
    </row>
    <row r="18" spans="2:31" s="49" customFormat="1" ht="15" customHeight="1">
      <c r="B18" s="613"/>
      <c r="C18" s="614"/>
      <c r="D18" s="581"/>
      <c r="E18" s="582"/>
      <c r="F18" s="582"/>
      <c r="G18" s="582"/>
      <c r="H18" s="582"/>
      <c r="I18" s="582"/>
      <c r="J18" s="582"/>
      <c r="K18" s="582"/>
      <c r="L18" s="582"/>
      <c r="M18" s="582"/>
      <c r="N18" s="582"/>
      <c r="O18" s="583"/>
      <c r="P18" s="63"/>
      <c r="Q18" s="54"/>
      <c r="R18" s="613"/>
      <c r="S18" s="61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土</v>
      </c>
      <c r="D19" s="587"/>
      <c r="E19" s="588"/>
      <c r="F19" s="588"/>
      <c r="G19" s="588"/>
      <c r="H19" s="588"/>
      <c r="I19" s="588"/>
      <c r="J19" s="588"/>
      <c r="K19" s="588"/>
      <c r="L19" s="588"/>
      <c r="M19" s="588"/>
      <c r="N19" s="588"/>
      <c r="O19" s="589"/>
      <c r="P19" s="62"/>
      <c r="Q19" s="58"/>
      <c r="R19" s="122">
        <f>R17+1</f>
        <v>20</v>
      </c>
      <c r="S19" s="57" t="str">
        <f>IF(S17="","",IF(SEARCH(S17,$M$6)&gt;0,MID($M$6,SEARCH(S17,$M$6)+1,1),""))</f>
        <v>日</v>
      </c>
      <c r="T19" s="587"/>
      <c r="U19" s="588"/>
      <c r="V19" s="588"/>
      <c r="W19" s="588"/>
      <c r="X19" s="588"/>
      <c r="Y19" s="588"/>
      <c r="Z19" s="588"/>
      <c r="AA19" s="588"/>
      <c r="AB19" s="588"/>
      <c r="AC19" s="588"/>
      <c r="AD19" s="588"/>
      <c r="AE19" s="589"/>
    </row>
    <row r="20" spans="2:31" s="49" customFormat="1" ht="15" customHeight="1">
      <c r="B20" s="613"/>
      <c r="C20" s="614"/>
      <c r="D20" s="581"/>
      <c r="E20" s="582"/>
      <c r="F20" s="582"/>
      <c r="G20" s="582"/>
      <c r="H20" s="582"/>
      <c r="I20" s="582"/>
      <c r="J20" s="582"/>
      <c r="K20" s="582"/>
      <c r="L20" s="582"/>
      <c r="M20" s="582"/>
      <c r="N20" s="582"/>
      <c r="O20" s="583"/>
      <c r="P20" s="63"/>
      <c r="Q20" s="54"/>
      <c r="R20" s="613"/>
      <c r="S20" s="61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日</v>
      </c>
      <c r="D21" s="587"/>
      <c r="E21" s="588"/>
      <c r="F21" s="588"/>
      <c r="G21" s="588"/>
      <c r="H21" s="588"/>
      <c r="I21" s="588"/>
      <c r="J21" s="588"/>
      <c r="K21" s="588"/>
      <c r="L21" s="588"/>
      <c r="M21" s="588"/>
      <c r="N21" s="588"/>
      <c r="O21" s="589"/>
      <c r="P21" s="62"/>
      <c r="Q21" s="54"/>
      <c r="R21" s="122">
        <f>R19+1</f>
        <v>21</v>
      </c>
      <c r="S21" s="57" t="str">
        <f>IF(S19="","",IF(SEARCH(S19,$M$6)&gt;0,MID($M$6,SEARCH(S19,$M$6)+1,1),""))</f>
        <v>月</v>
      </c>
      <c r="T21" s="587"/>
      <c r="U21" s="588"/>
      <c r="V21" s="588"/>
      <c r="W21" s="588"/>
      <c r="X21" s="588"/>
      <c r="Y21" s="588"/>
      <c r="Z21" s="588"/>
      <c r="AA21" s="588"/>
      <c r="AB21" s="588"/>
      <c r="AC21" s="588"/>
      <c r="AD21" s="588"/>
      <c r="AE21" s="589"/>
    </row>
    <row r="22" spans="2:31" s="49" customFormat="1" ht="15" customHeight="1">
      <c r="B22" s="613"/>
      <c r="C22" s="614"/>
      <c r="D22" s="581"/>
      <c r="E22" s="582"/>
      <c r="F22" s="582"/>
      <c r="G22" s="582"/>
      <c r="H22" s="582"/>
      <c r="I22" s="582"/>
      <c r="J22" s="582"/>
      <c r="K22" s="582"/>
      <c r="L22" s="582"/>
      <c r="M22" s="582"/>
      <c r="N22" s="582"/>
      <c r="O22" s="583"/>
      <c r="P22" s="63"/>
      <c r="Q22" s="54"/>
      <c r="R22" s="613"/>
      <c r="S22" s="61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月</v>
      </c>
      <c r="D23" s="587"/>
      <c r="E23" s="588"/>
      <c r="F23" s="588"/>
      <c r="G23" s="588"/>
      <c r="H23" s="588"/>
      <c r="I23" s="588"/>
      <c r="J23" s="588"/>
      <c r="K23" s="588"/>
      <c r="L23" s="588"/>
      <c r="M23" s="588"/>
      <c r="N23" s="588"/>
      <c r="O23" s="589"/>
      <c r="P23" s="62"/>
      <c r="Q23" s="58"/>
      <c r="R23" s="122">
        <f>R21+1</f>
        <v>22</v>
      </c>
      <c r="S23" s="57" t="str">
        <f>IF(S21="","",IF(SEARCH(S21,$M$6)&gt;0,MID($M$6,SEARCH(S21,$M$6)+1,1),""))</f>
        <v>火</v>
      </c>
      <c r="T23" s="587"/>
      <c r="U23" s="588"/>
      <c r="V23" s="588"/>
      <c r="W23" s="588"/>
      <c r="X23" s="588"/>
      <c r="Y23" s="588"/>
      <c r="Z23" s="588"/>
      <c r="AA23" s="588"/>
      <c r="AB23" s="588"/>
      <c r="AC23" s="588"/>
      <c r="AD23" s="588"/>
      <c r="AE23" s="589"/>
    </row>
    <row r="24" spans="2:31" s="49" customFormat="1" ht="15" customHeight="1">
      <c r="B24" s="613"/>
      <c r="C24" s="614"/>
      <c r="D24" s="581"/>
      <c r="E24" s="582"/>
      <c r="F24" s="582"/>
      <c r="G24" s="582"/>
      <c r="H24" s="582"/>
      <c r="I24" s="582"/>
      <c r="J24" s="582"/>
      <c r="K24" s="582"/>
      <c r="L24" s="582"/>
      <c r="M24" s="582"/>
      <c r="N24" s="582"/>
      <c r="O24" s="583"/>
      <c r="P24" s="63"/>
      <c r="Q24" s="54"/>
      <c r="R24" s="613"/>
      <c r="S24" s="61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火</v>
      </c>
      <c r="D25" s="587"/>
      <c r="E25" s="588"/>
      <c r="F25" s="588"/>
      <c r="G25" s="588"/>
      <c r="H25" s="588"/>
      <c r="I25" s="588"/>
      <c r="J25" s="588"/>
      <c r="K25" s="588"/>
      <c r="L25" s="588"/>
      <c r="M25" s="588"/>
      <c r="N25" s="588"/>
      <c r="O25" s="589"/>
      <c r="P25" s="62"/>
      <c r="Q25" s="54"/>
      <c r="R25" s="122">
        <f>R23+1</f>
        <v>23</v>
      </c>
      <c r="S25" s="57" t="str">
        <f>IF(S23="","",IF(SEARCH(S23,$M$6)&gt;0,MID($M$6,SEARCH(S23,$M$6)+1,1),""))</f>
        <v>水</v>
      </c>
      <c r="T25" s="587"/>
      <c r="U25" s="588"/>
      <c r="V25" s="588"/>
      <c r="W25" s="588"/>
      <c r="X25" s="588"/>
      <c r="Y25" s="588"/>
      <c r="Z25" s="588"/>
      <c r="AA25" s="588"/>
      <c r="AB25" s="588"/>
      <c r="AC25" s="588"/>
      <c r="AD25" s="588"/>
      <c r="AE25" s="589"/>
    </row>
    <row r="26" spans="2:31" s="49" customFormat="1" ht="15" customHeight="1">
      <c r="B26" s="613"/>
      <c r="C26" s="614"/>
      <c r="D26" s="581"/>
      <c r="E26" s="582"/>
      <c r="F26" s="582"/>
      <c r="G26" s="582"/>
      <c r="H26" s="582"/>
      <c r="I26" s="582"/>
      <c r="J26" s="582"/>
      <c r="K26" s="582"/>
      <c r="L26" s="582"/>
      <c r="M26" s="582"/>
      <c r="N26" s="582"/>
      <c r="O26" s="583"/>
      <c r="P26" s="63"/>
      <c r="Q26" s="54"/>
      <c r="R26" s="613"/>
      <c r="S26" s="61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水</v>
      </c>
      <c r="D27" s="587"/>
      <c r="E27" s="588"/>
      <c r="F27" s="588"/>
      <c r="G27" s="588"/>
      <c r="H27" s="588"/>
      <c r="I27" s="588"/>
      <c r="J27" s="588"/>
      <c r="K27" s="588"/>
      <c r="L27" s="588"/>
      <c r="M27" s="588"/>
      <c r="N27" s="588"/>
      <c r="O27" s="589"/>
      <c r="P27" s="62"/>
      <c r="Q27" s="58"/>
      <c r="R27" s="122">
        <f>R25+1</f>
        <v>24</v>
      </c>
      <c r="S27" s="57" t="str">
        <f>IF(S25="","",IF(SEARCH(S25,$M$6)&gt;0,MID($M$6,SEARCH(S25,$M$6)+1,1),""))</f>
        <v>木</v>
      </c>
      <c r="T27" s="587"/>
      <c r="U27" s="588"/>
      <c r="V27" s="588"/>
      <c r="W27" s="588"/>
      <c r="X27" s="588"/>
      <c r="Y27" s="588"/>
      <c r="Z27" s="588"/>
      <c r="AA27" s="588"/>
      <c r="AB27" s="588"/>
      <c r="AC27" s="588"/>
      <c r="AD27" s="588"/>
      <c r="AE27" s="589"/>
    </row>
    <row r="28" spans="2:31" s="49" customFormat="1" ht="15" customHeight="1">
      <c r="B28" s="613"/>
      <c r="C28" s="614"/>
      <c r="D28" s="581"/>
      <c r="E28" s="582"/>
      <c r="F28" s="582"/>
      <c r="G28" s="582"/>
      <c r="H28" s="582"/>
      <c r="I28" s="582"/>
      <c r="J28" s="582"/>
      <c r="K28" s="582"/>
      <c r="L28" s="582"/>
      <c r="M28" s="582"/>
      <c r="N28" s="582"/>
      <c r="O28" s="583"/>
      <c r="P28" s="63"/>
      <c r="Q28" s="54"/>
      <c r="R28" s="613"/>
      <c r="S28" s="61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木</v>
      </c>
      <c r="D29" s="587"/>
      <c r="E29" s="588"/>
      <c r="F29" s="588"/>
      <c r="G29" s="588"/>
      <c r="H29" s="588"/>
      <c r="I29" s="588"/>
      <c r="J29" s="588"/>
      <c r="K29" s="588"/>
      <c r="L29" s="588"/>
      <c r="M29" s="588"/>
      <c r="N29" s="588"/>
      <c r="O29" s="589"/>
      <c r="P29" s="62"/>
      <c r="Q29" s="54"/>
      <c r="R29" s="122">
        <f>R27+1</f>
        <v>25</v>
      </c>
      <c r="S29" s="57" t="str">
        <f>IF(S27="","",IF(SEARCH(S27,$M$6)&gt;0,MID($M$6,SEARCH(S27,$M$6)+1,1),""))</f>
        <v>金</v>
      </c>
      <c r="T29" s="587"/>
      <c r="U29" s="588"/>
      <c r="V29" s="588"/>
      <c r="W29" s="588"/>
      <c r="X29" s="588"/>
      <c r="Y29" s="588"/>
      <c r="Z29" s="588"/>
      <c r="AA29" s="588"/>
      <c r="AB29" s="588"/>
      <c r="AC29" s="588"/>
      <c r="AD29" s="588"/>
      <c r="AE29" s="589"/>
    </row>
    <row r="30" spans="2:31" s="49" customFormat="1" ht="15" customHeight="1">
      <c r="B30" s="613"/>
      <c r="C30" s="614"/>
      <c r="D30" s="581"/>
      <c r="E30" s="582"/>
      <c r="F30" s="582"/>
      <c r="G30" s="582"/>
      <c r="H30" s="582"/>
      <c r="I30" s="582"/>
      <c r="J30" s="582"/>
      <c r="K30" s="582"/>
      <c r="L30" s="582"/>
      <c r="M30" s="582"/>
      <c r="N30" s="582"/>
      <c r="O30" s="583"/>
      <c r="P30" s="63"/>
      <c r="Q30" s="54"/>
      <c r="R30" s="613"/>
      <c r="S30" s="61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金</v>
      </c>
      <c r="D31" s="587"/>
      <c r="E31" s="588"/>
      <c r="F31" s="588"/>
      <c r="G31" s="588"/>
      <c r="H31" s="588"/>
      <c r="I31" s="588"/>
      <c r="J31" s="588"/>
      <c r="K31" s="588"/>
      <c r="L31" s="588"/>
      <c r="M31" s="588"/>
      <c r="N31" s="588"/>
      <c r="O31" s="589"/>
      <c r="P31" s="62"/>
      <c r="Q31" s="58"/>
      <c r="R31" s="122">
        <f>R29+1</f>
        <v>26</v>
      </c>
      <c r="S31" s="57" t="str">
        <f>IF(S29="","",IF(SEARCH(S29,$M$6)&gt;0,MID($M$6,SEARCH(S29,$M$6)+1,1),""))</f>
        <v>土</v>
      </c>
      <c r="T31" s="587"/>
      <c r="U31" s="588"/>
      <c r="V31" s="588"/>
      <c r="W31" s="588"/>
      <c r="X31" s="588"/>
      <c r="Y31" s="588"/>
      <c r="Z31" s="588"/>
      <c r="AA31" s="588"/>
      <c r="AB31" s="588"/>
      <c r="AC31" s="588"/>
      <c r="AD31" s="588"/>
      <c r="AE31" s="589"/>
    </row>
    <row r="32" spans="2:31" s="49" customFormat="1" ht="15" customHeight="1">
      <c r="B32" s="613"/>
      <c r="C32" s="614"/>
      <c r="D32" s="581"/>
      <c r="E32" s="582"/>
      <c r="F32" s="582"/>
      <c r="G32" s="582"/>
      <c r="H32" s="582"/>
      <c r="I32" s="582"/>
      <c r="J32" s="582"/>
      <c r="K32" s="582"/>
      <c r="L32" s="582"/>
      <c r="M32" s="582"/>
      <c r="N32" s="582"/>
      <c r="O32" s="583"/>
      <c r="P32" s="63"/>
      <c r="Q32" s="54"/>
      <c r="R32" s="613"/>
      <c r="S32" s="61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土</v>
      </c>
      <c r="D33" s="587"/>
      <c r="E33" s="588"/>
      <c r="F33" s="588"/>
      <c r="G33" s="588"/>
      <c r="H33" s="588"/>
      <c r="I33" s="588"/>
      <c r="J33" s="588"/>
      <c r="K33" s="588"/>
      <c r="L33" s="588"/>
      <c r="M33" s="588"/>
      <c r="N33" s="588"/>
      <c r="O33" s="589"/>
      <c r="P33" s="62"/>
      <c r="Q33" s="54"/>
      <c r="R33" s="122">
        <f>R31+1</f>
        <v>27</v>
      </c>
      <c r="S33" s="57" t="str">
        <f>IF(S31="","",IF(SEARCH(S31,$M$6)&gt;0,MID($M$6,SEARCH(S31,$M$6)+1,1),""))</f>
        <v>日</v>
      </c>
      <c r="T33" s="587"/>
      <c r="U33" s="588"/>
      <c r="V33" s="588"/>
      <c r="W33" s="588"/>
      <c r="X33" s="588"/>
      <c r="Y33" s="588"/>
      <c r="Z33" s="588"/>
      <c r="AA33" s="588"/>
      <c r="AB33" s="588"/>
      <c r="AC33" s="588"/>
      <c r="AD33" s="588"/>
      <c r="AE33" s="589"/>
    </row>
    <row r="34" spans="2:31" s="49" customFormat="1" ht="15" customHeight="1">
      <c r="B34" s="613"/>
      <c r="C34" s="614"/>
      <c r="D34" s="581"/>
      <c r="E34" s="582"/>
      <c r="F34" s="582"/>
      <c r="G34" s="582"/>
      <c r="H34" s="582"/>
      <c r="I34" s="582"/>
      <c r="J34" s="582"/>
      <c r="K34" s="582"/>
      <c r="L34" s="582"/>
      <c r="M34" s="582"/>
      <c r="N34" s="582"/>
      <c r="O34" s="583"/>
      <c r="P34" s="63"/>
      <c r="Q34" s="54"/>
      <c r="R34" s="613"/>
      <c r="S34" s="61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日</v>
      </c>
      <c r="D35" s="587"/>
      <c r="E35" s="588"/>
      <c r="F35" s="588"/>
      <c r="G35" s="588"/>
      <c r="H35" s="588"/>
      <c r="I35" s="588"/>
      <c r="J35" s="588"/>
      <c r="K35" s="588"/>
      <c r="L35" s="588"/>
      <c r="M35" s="588"/>
      <c r="N35" s="588"/>
      <c r="O35" s="589"/>
      <c r="P35" s="62"/>
      <c r="Q35" s="66"/>
      <c r="R35" s="122">
        <f>R33+1</f>
        <v>28</v>
      </c>
      <c r="S35" s="57" t="str">
        <f>IF(S33="","",IF(SEARCH(S33,$M$6)&gt;0,MID($M$6,SEARCH(S33,$M$6)+1,1),""))</f>
        <v>月</v>
      </c>
      <c r="T35" s="587"/>
      <c r="U35" s="588"/>
      <c r="V35" s="588"/>
      <c r="W35" s="588"/>
      <c r="X35" s="588"/>
      <c r="Y35" s="588"/>
      <c r="Z35" s="588"/>
      <c r="AA35" s="588"/>
      <c r="AB35" s="588"/>
      <c r="AC35" s="588"/>
      <c r="AD35" s="588"/>
      <c r="AE35" s="589"/>
    </row>
    <row r="36" spans="2:31" s="49" customFormat="1" ht="15" customHeight="1">
      <c r="B36" s="613"/>
      <c r="C36" s="614"/>
      <c r="D36" s="581"/>
      <c r="E36" s="582"/>
      <c r="F36" s="582"/>
      <c r="G36" s="582"/>
      <c r="H36" s="582"/>
      <c r="I36" s="582"/>
      <c r="J36" s="582"/>
      <c r="K36" s="582"/>
      <c r="L36" s="582"/>
      <c r="M36" s="582"/>
      <c r="N36" s="582"/>
      <c r="O36" s="583"/>
      <c r="P36" s="63"/>
      <c r="Q36" s="66"/>
      <c r="R36" s="613"/>
      <c r="S36" s="61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月</v>
      </c>
      <c r="D37" s="587"/>
      <c r="E37" s="588"/>
      <c r="F37" s="588"/>
      <c r="G37" s="588"/>
      <c r="H37" s="588"/>
      <c r="I37" s="588"/>
      <c r="J37" s="588"/>
      <c r="K37" s="588"/>
      <c r="L37" s="588"/>
      <c r="M37" s="588"/>
      <c r="N37" s="588"/>
      <c r="O37" s="589"/>
      <c r="P37" s="62"/>
      <c r="Q37" s="66"/>
      <c r="R37" s="122">
        <f>R35+1</f>
        <v>29</v>
      </c>
      <c r="S37" s="57" t="str">
        <f>IF(S35="","",IF(SEARCH(S35,$M$6)&gt;0,MID($M$6,SEARCH(S35,$M$6)+1,1),""))</f>
        <v>火</v>
      </c>
      <c r="T37" s="587"/>
      <c r="U37" s="588"/>
      <c r="V37" s="588"/>
      <c r="W37" s="588"/>
      <c r="X37" s="588"/>
      <c r="Y37" s="588"/>
      <c r="Z37" s="588"/>
      <c r="AA37" s="588"/>
      <c r="AB37" s="588"/>
      <c r="AC37" s="588"/>
      <c r="AD37" s="588"/>
      <c r="AE37" s="589"/>
    </row>
    <row r="38" spans="2:31" s="49" customFormat="1" ht="15" customHeight="1">
      <c r="B38" s="613"/>
      <c r="C38" s="614"/>
      <c r="D38" s="581"/>
      <c r="E38" s="582"/>
      <c r="F38" s="582"/>
      <c r="G38" s="582"/>
      <c r="H38" s="582"/>
      <c r="I38" s="582"/>
      <c r="J38" s="582"/>
      <c r="K38" s="582"/>
      <c r="L38" s="582"/>
      <c r="M38" s="582"/>
      <c r="N38" s="582"/>
      <c r="O38" s="583"/>
      <c r="P38" s="63"/>
      <c r="Q38" s="66"/>
      <c r="R38" s="613"/>
      <c r="S38" s="61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火</v>
      </c>
      <c r="D39" s="587"/>
      <c r="E39" s="588"/>
      <c r="F39" s="588"/>
      <c r="G39" s="588"/>
      <c r="H39" s="588"/>
      <c r="I39" s="588"/>
      <c r="J39" s="588"/>
      <c r="K39" s="588"/>
      <c r="L39" s="588"/>
      <c r="M39" s="588"/>
      <c r="N39" s="588"/>
      <c r="O39" s="589"/>
      <c r="P39" s="62"/>
      <c r="Q39" s="66"/>
      <c r="R39" s="122">
        <f>R37+1</f>
        <v>30</v>
      </c>
      <c r="S39" s="57" t="str">
        <f>IF(S37="","",IF(SEARCH(S37,$M$6)&gt;0,MID($M$6,SEARCH(S37,$M$6)+1,1),""))</f>
        <v>水</v>
      </c>
      <c r="T39" s="587"/>
      <c r="U39" s="588"/>
      <c r="V39" s="588"/>
      <c r="W39" s="588"/>
      <c r="X39" s="588"/>
      <c r="Y39" s="588"/>
      <c r="Z39" s="588"/>
      <c r="AA39" s="588"/>
      <c r="AB39" s="588"/>
      <c r="AC39" s="588"/>
      <c r="AD39" s="588"/>
      <c r="AE39" s="589"/>
    </row>
    <row r="40" spans="2:31" s="49" customFormat="1" ht="15" customHeight="1">
      <c r="B40" s="613"/>
      <c r="C40" s="614"/>
      <c r="D40" s="581"/>
      <c r="E40" s="582"/>
      <c r="F40" s="582"/>
      <c r="G40" s="582"/>
      <c r="H40" s="582"/>
      <c r="I40" s="582"/>
      <c r="J40" s="582"/>
      <c r="K40" s="582"/>
      <c r="L40" s="582"/>
      <c r="M40" s="582"/>
      <c r="N40" s="582"/>
      <c r="O40" s="583"/>
      <c r="P40" s="63"/>
      <c r="Q40" s="66"/>
      <c r="R40" s="613"/>
      <c r="S40" s="61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c r="S41" s="57" t="str">
        <f>IF(R41="","",IF(SEARCH(S39,$M$6)&gt;0,MID($M$6,SEARCH(S39,$M$6)+1,1),""))</f>
        <v/>
      </c>
      <c r="T41" s="587"/>
      <c r="U41" s="588"/>
      <c r="V41" s="588"/>
      <c r="W41" s="588"/>
      <c r="X41" s="588"/>
      <c r="Y41" s="588"/>
      <c r="Z41" s="588"/>
      <c r="AA41" s="588"/>
      <c r="AB41" s="588"/>
      <c r="AC41" s="588"/>
      <c r="AD41" s="588"/>
      <c r="AE41" s="589"/>
    </row>
    <row r="42" spans="2:31" s="49" customFormat="1" ht="15" customHeight="1">
      <c r="B42" s="615"/>
      <c r="C42" s="616"/>
      <c r="D42" s="578"/>
      <c r="E42" s="579"/>
      <c r="F42" s="579"/>
      <c r="G42" s="579"/>
      <c r="H42" s="579"/>
      <c r="I42" s="579"/>
      <c r="J42" s="579"/>
      <c r="K42" s="579"/>
      <c r="L42" s="579"/>
      <c r="M42" s="579"/>
      <c r="N42" s="579"/>
      <c r="O42" s="580"/>
      <c r="P42" s="70"/>
      <c r="Q42" s="66"/>
      <c r="R42" s="613"/>
      <c r="S42" s="61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sheetData>
  <mergeCells count="107">
    <mergeCell ref="T19:AE19"/>
    <mergeCell ref="T12:AE12"/>
    <mergeCell ref="T15:AE15"/>
    <mergeCell ref="T10:AE10"/>
    <mergeCell ref="T11:AE11"/>
    <mergeCell ref="T13:AE13"/>
    <mergeCell ref="T14:AE14"/>
    <mergeCell ref="T16:AE16"/>
    <mergeCell ref="T17:AE17"/>
    <mergeCell ref="T18:AE18"/>
    <mergeCell ref="T42:AE42"/>
    <mergeCell ref="R42:S42"/>
    <mergeCell ref="T38:AE38"/>
    <mergeCell ref="T41:AE41"/>
    <mergeCell ref="T39:AE39"/>
    <mergeCell ref="T40:AE40"/>
    <mergeCell ref="R40:S40"/>
    <mergeCell ref="R38:S38"/>
    <mergeCell ref="T21:AE21"/>
    <mergeCell ref="T22:AE22"/>
    <mergeCell ref="T23:AE23"/>
    <mergeCell ref="T24:AE24"/>
    <mergeCell ref="T25:AE25"/>
    <mergeCell ref="R28:S28"/>
    <mergeCell ref="R22:S22"/>
    <mergeCell ref="T37:AE37"/>
    <mergeCell ref="T36:AE36"/>
    <mergeCell ref="R36:S36"/>
    <mergeCell ref="T20:AE20"/>
    <mergeCell ref="T26:AE26"/>
    <mergeCell ref="T35:AE35"/>
    <mergeCell ref="D27:O27"/>
    <mergeCell ref="D29:O29"/>
    <mergeCell ref="R30:S30"/>
    <mergeCell ref="D34:O34"/>
    <mergeCell ref="R34:S34"/>
    <mergeCell ref="D31:O31"/>
    <mergeCell ref="D32:O32"/>
    <mergeCell ref="T27:AE27"/>
    <mergeCell ref="T28:AE28"/>
    <mergeCell ref="T31:AE31"/>
    <mergeCell ref="T32:AE32"/>
    <mergeCell ref="T29:AE29"/>
    <mergeCell ref="T30:AE30"/>
    <mergeCell ref="T33:AE33"/>
    <mergeCell ref="T34:AE34"/>
    <mergeCell ref="R32:S32"/>
    <mergeCell ref="R24:S24"/>
    <mergeCell ref="R26:S26"/>
    <mergeCell ref="D28:O28"/>
    <mergeCell ref="D30:O30"/>
    <mergeCell ref="D33:O33"/>
    <mergeCell ref="D40:O40"/>
    <mergeCell ref="B36:C36"/>
    <mergeCell ref="D37:O37"/>
    <mergeCell ref="B22:C22"/>
    <mergeCell ref="B26:C26"/>
    <mergeCell ref="D21:O21"/>
    <mergeCell ref="D19:O19"/>
    <mergeCell ref="D20:O20"/>
    <mergeCell ref="D23:O23"/>
    <mergeCell ref="D25:O25"/>
    <mergeCell ref="B12:C12"/>
    <mergeCell ref="D12:O12"/>
    <mergeCell ref="D13:O13"/>
    <mergeCell ref="D14:O14"/>
    <mergeCell ref="J1:K2"/>
    <mergeCell ref="M6:O6"/>
    <mergeCell ref="M7:O7"/>
    <mergeCell ref="M8:O8"/>
    <mergeCell ref="L1:L2"/>
    <mergeCell ref="B42:C42"/>
    <mergeCell ref="B14:C14"/>
    <mergeCell ref="B18:C18"/>
    <mergeCell ref="B16:C16"/>
    <mergeCell ref="B20:C20"/>
    <mergeCell ref="B24:C24"/>
    <mergeCell ref="B28:C28"/>
    <mergeCell ref="B32:C32"/>
    <mergeCell ref="B30:C30"/>
    <mergeCell ref="B34:C34"/>
    <mergeCell ref="B40:C40"/>
    <mergeCell ref="B38:C38"/>
    <mergeCell ref="T7:V8"/>
    <mergeCell ref="W7:W8"/>
    <mergeCell ref="D41:O41"/>
    <mergeCell ref="D42:O42"/>
    <mergeCell ref="L7:L8"/>
    <mergeCell ref="J7:K8"/>
    <mergeCell ref="R12:S12"/>
    <mergeCell ref="D10:O10"/>
    <mergeCell ref="D11:O11"/>
    <mergeCell ref="D16:O16"/>
    <mergeCell ref="D26:O26"/>
    <mergeCell ref="D22:O22"/>
    <mergeCell ref="D24:O24"/>
    <mergeCell ref="R14:S14"/>
    <mergeCell ref="R16:S16"/>
    <mergeCell ref="R18:S18"/>
    <mergeCell ref="R20:S20"/>
    <mergeCell ref="D15:O15"/>
    <mergeCell ref="D18:O18"/>
    <mergeCell ref="D17:O17"/>
    <mergeCell ref="D35:O35"/>
    <mergeCell ref="D36:O36"/>
    <mergeCell ref="D38:O38"/>
    <mergeCell ref="D39:O39"/>
  </mergeCells>
  <phoneticPr fontId="2"/>
  <conditionalFormatting sqref="B17:C17 B11:C11 B19:C19 B21 B23 B25 B27 B29 B31 B33 B35 B37 B39 B15:C15 B13:C13">
    <cfRule type="expression" dxfId="1752" priority="1" stopIfTrue="1">
      <formula>$C11="土"</formula>
    </cfRule>
    <cfRule type="expression" dxfId="1751" priority="2" stopIfTrue="1">
      <formula>$C11="日"</formula>
    </cfRule>
  </conditionalFormatting>
  <conditionalFormatting sqref="R13:S13 R15:S15 R17:S17 R19:S19 R21:S21 R23:S23 R25:S25 R27:S27 R29:S29 R31:S31 R33:S33 R35:S35 R39:S39 R41 R37:S37">
    <cfRule type="expression" dxfId="1750" priority="3" stopIfTrue="1">
      <formula>$S13="土"</formula>
    </cfRule>
    <cfRule type="expression" dxfId="1749" priority="4" stopIfTrue="1">
      <formula>$S13="日"</formula>
    </cfRule>
  </conditionalFormatting>
  <conditionalFormatting sqref="Z5">
    <cfRule type="cellIs" dxfId="1748" priority="5" stopIfTrue="1" operator="equal">
      <formula>"16"</formula>
    </cfRule>
  </conditionalFormatting>
  <conditionalFormatting sqref="T37 T11 T39 T13 T15 T17 T19 T21 T23 T25 T27 T29 T31 T33 T35 T41 D11 D39 D13 D15 D17 D19 D21 D23 D25 D27 D29 D31 D33 D35 D37">
    <cfRule type="cellIs" dxfId="1747" priority="7" stopIfTrue="1" operator="between">
      <formula>"1"</formula>
      <formula>"3"</formula>
    </cfRule>
  </conditionalFormatting>
  <conditionalFormatting sqref="Q11">
    <cfRule type="cellIs" dxfId="1746" priority="8" stopIfTrue="1" operator="between">
      <formula>"1"</formula>
      <formula>"1"</formula>
    </cfRule>
  </conditionalFormatting>
  <conditionalFormatting sqref="C33 C21 C37 C23 C25 C39 C35 C29 C31 C27">
    <cfRule type="cellIs" dxfId="1745" priority="9" stopIfTrue="1" operator="equal">
      <formula>"土"</formula>
    </cfRule>
    <cfRule type="cellIs" dxfId="1744" priority="10" stopIfTrue="1" operator="equal">
      <formula>"日"</formula>
    </cfRule>
  </conditionalFormatting>
  <conditionalFormatting sqref="R11:S11">
    <cfRule type="expression" dxfId="1743" priority="11" stopIfTrue="1">
      <formula>$S$11="土"</formula>
    </cfRule>
    <cfRule type="expression" dxfId="1742" priority="12" stopIfTrue="1">
      <formula>$S$11="日"</formula>
    </cfRule>
  </conditionalFormatting>
  <conditionalFormatting sqref="S41">
    <cfRule type="expression" dxfId="1741" priority="13" stopIfTrue="1">
      <formula>$S$37="土"</formula>
    </cfRule>
    <cfRule type="expression" dxfId="1740" priority="14" stopIfTrue="1">
      <formula>$S$37="日"</formula>
    </cfRule>
  </conditionalFormatting>
  <conditionalFormatting sqref="C3:H3 D4:E4">
    <cfRule type="cellIs" dxfId="1739" priority="15" stopIfTrue="1" operator="between">
      <formula>"3"</formula>
      <formula>"6"</formula>
    </cfRule>
  </conditionalFormatting>
  <conditionalFormatting sqref="C4">
    <cfRule type="cellIs" dxfId="1738" priority="16" stopIfTrue="1" operator="between">
      <formula>"3"</formula>
      <formula>"6"</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CONCATENATE(年表!$C50)</f>
        <v>6</v>
      </c>
      <c r="E1" s="38" t="s">
        <v>1</v>
      </c>
      <c r="F1" s="6"/>
      <c r="G1" s="6"/>
      <c r="H1" s="6"/>
      <c r="J1" s="599" t="str">
        <f>CONCATENATE(年表!$F$3)</f>
        <v>2021</v>
      </c>
      <c r="K1" s="599"/>
      <c r="L1" s="603" t="s">
        <v>0</v>
      </c>
      <c r="M1" s="61"/>
      <c r="N1" s="61"/>
      <c r="O1" s="61"/>
      <c r="P1" s="71"/>
      <c r="Y1" s="6"/>
      <c r="Z1" s="6"/>
      <c r="AA1" s="72" t="str">
        <f>CONCATENATE(年表!$K14)</f>
        <v>8</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CONCATENATE(年表!$A52)</f>
        <v/>
      </c>
      <c r="C3" s="112" t="str">
        <f>CONCATENATE(年表!$B52)</f>
        <v/>
      </c>
      <c r="D3" s="112" t="str">
        <f>CONCATENATE(年表!$C52)</f>
        <v>1</v>
      </c>
      <c r="E3" s="112" t="str">
        <f>CONCATENATE(年表!$D52)</f>
        <v>2</v>
      </c>
      <c r="F3" s="112" t="str">
        <f>CONCATENATE(年表!$E52)</f>
        <v>3</v>
      </c>
      <c r="G3" s="112" t="str">
        <f>CONCATENATE(年表!$F52)</f>
        <v>4</v>
      </c>
      <c r="H3" s="126" t="str">
        <f>CONCATENATE(年表!$G52)</f>
        <v>5</v>
      </c>
      <c r="L3" s="50"/>
      <c r="O3" s="50"/>
      <c r="P3" s="69"/>
      <c r="Q3" s="50"/>
      <c r="Y3" s="111" t="str">
        <f>CONCATENATE(年表!$I16)</f>
        <v>1</v>
      </c>
      <c r="Z3" s="112" t="str">
        <f>CONCATENATE(年表!$J16)</f>
        <v>2</v>
      </c>
      <c r="AA3" s="112" t="str">
        <f>CONCATENATE(年表!$K16)</f>
        <v>3</v>
      </c>
      <c r="AB3" s="112" t="str">
        <f>CONCATENATE(年表!$L16)</f>
        <v>4</v>
      </c>
      <c r="AC3" s="112" t="str">
        <f>CONCATENATE(年表!$M16)</f>
        <v>5</v>
      </c>
      <c r="AD3" s="112" t="str">
        <f>CONCATENATE(年表!$N16)</f>
        <v>6</v>
      </c>
      <c r="AE3" s="126" t="str">
        <f>CONCATENATE(年表!$O16)</f>
        <v>7</v>
      </c>
    </row>
    <row r="4" spans="2:31" s="1" customFormat="1" ht="12" customHeight="1">
      <c r="B4" s="111" t="str">
        <f>CONCATENATE(年表!$A53)</f>
        <v>6</v>
      </c>
      <c r="C4" s="112" t="str">
        <f>CONCATENATE(年表!$B53)</f>
        <v>7</v>
      </c>
      <c r="D4" s="112" t="str">
        <f>CONCATENATE(年表!$C53)</f>
        <v>8</v>
      </c>
      <c r="E4" s="112" t="str">
        <f>CONCATENATE(年表!$D53)</f>
        <v>9</v>
      </c>
      <c r="F4" s="112" t="str">
        <f>CONCATENATE(年表!$E53)</f>
        <v>10</v>
      </c>
      <c r="G4" s="112" t="str">
        <f>CONCATENATE(年表!$F53)</f>
        <v>11</v>
      </c>
      <c r="H4" s="126" t="str">
        <f>CONCATENATE(年表!$G53)</f>
        <v>12</v>
      </c>
      <c r="L4" s="56"/>
      <c r="M4" s="74"/>
      <c r="N4" s="74"/>
      <c r="O4" s="56"/>
      <c r="P4" s="56"/>
      <c r="Q4" s="50"/>
      <c r="Y4" s="111" t="str">
        <f>CONCATENATE(年表!$I17)</f>
        <v>8</v>
      </c>
      <c r="Z4" s="486" t="str">
        <f>CONCATENATE(年表!$J17)</f>
        <v>9</v>
      </c>
      <c r="AA4" s="112" t="str">
        <f>CONCATENATE(年表!$K17)</f>
        <v>10</v>
      </c>
      <c r="AB4" s="112" t="str">
        <f>CONCATENATE(年表!$L17)</f>
        <v>11</v>
      </c>
      <c r="AC4" s="112" t="str">
        <f>CONCATENATE(年表!$M17)</f>
        <v>12</v>
      </c>
      <c r="AD4" s="112" t="str">
        <f>CONCATENATE(年表!$N17)</f>
        <v>13</v>
      </c>
      <c r="AE4" s="126" t="str">
        <f>CONCATENATE(年表!$O17)</f>
        <v>14</v>
      </c>
    </row>
    <row r="5" spans="2:31" s="1" customFormat="1" ht="12" customHeight="1">
      <c r="B5" s="111" t="str">
        <f>CONCATENATE(年表!$A54)</f>
        <v>13</v>
      </c>
      <c r="C5" s="112" t="str">
        <f>CONCATENATE(年表!$B54)</f>
        <v>14</v>
      </c>
      <c r="D5" s="112" t="str">
        <f>CONCATENATE(年表!$C54)</f>
        <v>15</v>
      </c>
      <c r="E5" s="112" t="str">
        <f>CONCATENATE(年表!$D54)</f>
        <v>16</v>
      </c>
      <c r="F5" s="112" t="str">
        <f>CONCATENATE(年表!$E54)</f>
        <v>17</v>
      </c>
      <c r="G5" s="112" t="str">
        <f>CONCATENATE(年表!$F54)</f>
        <v>18</v>
      </c>
      <c r="H5" s="126" t="str">
        <f>CONCATENATE(年表!$G54)</f>
        <v>19</v>
      </c>
      <c r="J5" s="55"/>
      <c r="K5" s="56"/>
      <c r="L5" s="56"/>
      <c r="M5" s="74"/>
      <c r="N5" s="74"/>
      <c r="O5" s="56"/>
      <c r="P5" s="56"/>
      <c r="Q5" s="50"/>
      <c r="Y5" s="111" t="str">
        <f>CONCATENATE(年表!$I18)</f>
        <v>15</v>
      </c>
      <c r="Z5" s="112" t="str">
        <f>CONCATENATE(年表!$J18)</f>
        <v>16</v>
      </c>
      <c r="AA5" s="112" t="str">
        <f>CONCATENATE(年表!$K18)</f>
        <v>17</v>
      </c>
      <c r="AB5" s="112" t="str">
        <f>CONCATENATE(年表!$L18)</f>
        <v>18</v>
      </c>
      <c r="AC5" s="112" t="str">
        <f>CONCATENATE(年表!$M18)</f>
        <v>19</v>
      </c>
      <c r="AD5" s="112" t="str">
        <f>CONCATENATE(年表!$N18)</f>
        <v>20</v>
      </c>
      <c r="AE5" s="126" t="str">
        <f>CONCATENATE(年表!$O18)</f>
        <v>21</v>
      </c>
    </row>
    <row r="6" spans="2:31" s="1" customFormat="1" ht="12" customHeight="1">
      <c r="B6" s="111" t="str">
        <f>CONCATENATE(年表!$A55)</f>
        <v>20</v>
      </c>
      <c r="C6" s="112" t="str">
        <f>CONCATENATE(年表!$B55)</f>
        <v>21</v>
      </c>
      <c r="D6" s="112" t="str">
        <f>CONCATENATE(年表!$C55)</f>
        <v>22</v>
      </c>
      <c r="E6" s="112" t="str">
        <f>CONCATENATE(年表!$D55)</f>
        <v>23</v>
      </c>
      <c r="F6" s="112" t="str">
        <f>CONCATENATE(年表!$E55)</f>
        <v>24</v>
      </c>
      <c r="G6" s="112" t="str">
        <f>CONCATENATE(年表!$F55)</f>
        <v>25</v>
      </c>
      <c r="H6" s="126" t="str">
        <f>CONCATENATE(年表!$G55)</f>
        <v>26</v>
      </c>
      <c r="J6" s="50"/>
      <c r="K6" s="50"/>
      <c r="L6" s="50"/>
      <c r="M6" s="600" t="s">
        <v>47</v>
      </c>
      <c r="N6" s="600"/>
      <c r="O6" s="600"/>
      <c r="P6" s="50"/>
      <c r="Q6" s="50"/>
      <c r="Y6" s="111" t="str">
        <f>CONCATENATE(年表!$I19)</f>
        <v>22</v>
      </c>
      <c r="Z6" s="112" t="str">
        <f>CONCATENATE(年表!$J19)</f>
        <v>23</v>
      </c>
      <c r="AA6" s="112" t="str">
        <f>CONCATENATE(年表!$K19)</f>
        <v>24</v>
      </c>
      <c r="AB6" s="112" t="str">
        <f>CONCATENATE(年表!$L19)</f>
        <v>25</v>
      </c>
      <c r="AC6" s="112" t="str">
        <f>CONCATENATE(年表!$M19)</f>
        <v>26</v>
      </c>
      <c r="AD6" s="112" t="str">
        <f>CONCATENATE(年表!$N19)</f>
        <v>27</v>
      </c>
      <c r="AE6" s="126" t="str">
        <f>CONCATENATE(年表!$O19)</f>
        <v>28</v>
      </c>
    </row>
    <row r="7" spans="2:31" s="1" customFormat="1" ht="12" customHeight="1">
      <c r="B7" s="111" t="str">
        <f>CONCATENATE(年表!$A56)</f>
        <v>27</v>
      </c>
      <c r="C7" s="112" t="str">
        <f>CONCATENATE(年表!$B56)</f>
        <v>28</v>
      </c>
      <c r="D7" s="112" t="str">
        <f>CONCATENATE(年表!$C56)</f>
        <v>29</v>
      </c>
      <c r="E7" s="112" t="str">
        <f>CONCATENATE(年表!$D56)</f>
        <v>30</v>
      </c>
      <c r="F7" s="112" t="str">
        <f>CONCATENATE(年表!$E56)</f>
        <v/>
      </c>
      <c r="G7" s="112" t="str">
        <f>CONCATENATE(年表!$F56)</f>
        <v/>
      </c>
      <c r="H7" s="126" t="str">
        <f>CONCATENATE(年表!$G56)</f>
        <v/>
      </c>
      <c r="J7" s="586" t="str">
        <f>CONCATENATE(年表!$K5)</f>
        <v>7</v>
      </c>
      <c r="K7" s="586"/>
      <c r="L7" s="592" t="s">
        <v>1</v>
      </c>
      <c r="M7" s="601" t="str">
        <f>CONCATENATE($J$1,"/",$J$7,"/1")</f>
        <v>2021/7/1</v>
      </c>
      <c r="N7" s="601"/>
      <c r="O7" s="601"/>
      <c r="P7" s="56"/>
      <c r="Q7" s="50"/>
      <c r="T7" s="586" t="str">
        <f>CONCATENATE(年表!$K5)</f>
        <v>7</v>
      </c>
      <c r="U7" s="586"/>
      <c r="V7" s="586"/>
      <c r="W7" s="592" t="s">
        <v>1</v>
      </c>
      <c r="Y7" s="111" t="str">
        <f>CONCATENATE(年表!$I20)</f>
        <v>29</v>
      </c>
      <c r="Z7" s="112" t="str">
        <f>CONCATENATE(年表!$J20)</f>
        <v>30</v>
      </c>
      <c r="AA7" s="112" t="str">
        <f>CONCATENATE(年表!$K20)</f>
        <v>31</v>
      </c>
      <c r="AB7" s="112" t="str">
        <f>CONCATENATE(年表!$L20)</f>
        <v/>
      </c>
      <c r="AC7" s="112" t="str">
        <f>CONCATENATE(年表!$M20)</f>
        <v/>
      </c>
      <c r="AD7" s="112" t="str">
        <f>CONCATENATE(年表!$N20)</f>
        <v/>
      </c>
      <c r="AE7" s="126" t="str">
        <f>CONCATENATE(年表!$O20)</f>
        <v/>
      </c>
    </row>
    <row r="8" spans="2:31" s="1" customFormat="1" ht="12" customHeight="1">
      <c r="B8" s="111" t="str">
        <f>CONCATENATE(年表!$A57)</f>
        <v/>
      </c>
      <c r="C8" s="112" t="str">
        <f>CONCATENATE(年表!$B57)</f>
        <v/>
      </c>
      <c r="D8" s="112" t="str">
        <f>CONCATENATE(年表!$C57)</f>
        <v/>
      </c>
      <c r="E8" s="112" t="str">
        <f>CONCATENATE(年表!$D57)</f>
        <v/>
      </c>
      <c r="F8" s="112" t="str">
        <f>CONCATENATE(年表!$E57)</f>
        <v/>
      </c>
      <c r="G8" s="112" t="str">
        <f>CONCATENATE(年表!$F57)</f>
        <v/>
      </c>
      <c r="H8" s="126" t="str">
        <f>CONCATENATE(年表!$G57)</f>
        <v/>
      </c>
      <c r="I8" s="87">
        <f>1-SIGN(MOD($J$1,4)/2)</f>
        <v>0</v>
      </c>
      <c r="J8" s="586"/>
      <c r="K8" s="586"/>
      <c r="L8" s="592"/>
      <c r="M8" s="602" t="str">
        <f>MID("日月火水木金土",WEEKDAY($M$7,1),1)</f>
        <v>木</v>
      </c>
      <c r="N8" s="602"/>
      <c r="O8" s="602"/>
      <c r="P8" s="56"/>
      <c r="Q8" s="50"/>
      <c r="T8" s="586"/>
      <c r="U8" s="586"/>
      <c r="V8" s="586"/>
      <c r="W8" s="592"/>
      <c r="Y8" s="111" t="str">
        <f>CONCATENATE(年表!$I21)</f>
        <v/>
      </c>
      <c r="Z8" s="112" t="str">
        <f>CONCATENATE(年表!$J21)</f>
        <v/>
      </c>
      <c r="AA8" s="112" t="str">
        <f>CONCATENATE(年表!$K21)</f>
        <v/>
      </c>
      <c r="AB8" s="112" t="str">
        <f>CONCATENATE(年表!$L21)</f>
        <v/>
      </c>
      <c r="AC8" s="112" t="str">
        <f>CONCATENATE(年表!$M21)</f>
        <v/>
      </c>
      <c r="AD8" s="112" t="str">
        <f>CONCATENATE(年表!$N21)</f>
        <v/>
      </c>
      <c r="AE8" s="126" t="str">
        <f>CONCATENATE(年表!$O21)</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木</v>
      </c>
      <c r="D11" s="587"/>
      <c r="E11" s="588"/>
      <c r="F11" s="588"/>
      <c r="G11" s="588"/>
      <c r="H11" s="588"/>
      <c r="I11" s="588"/>
      <c r="J11" s="588"/>
      <c r="K11" s="588"/>
      <c r="L11" s="588"/>
      <c r="M11" s="588"/>
      <c r="N11" s="588"/>
      <c r="O11" s="589"/>
      <c r="P11" s="62"/>
      <c r="Q11" s="58"/>
      <c r="R11" s="122">
        <f>B39+1</f>
        <v>16</v>
      </c>
      <c r="S11" s="57" t="str">
        <f>IF(R11="","",IF(SEARCH(C39,$M$6)&gt;0,MID($M$6,SEARCH(C39,$M$6)+1,1),""))</f>
        <v>金</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金</v>
      </c>
      <c r="D13" s="587"/>
      <c r="E13" s="588"/>
      <c r="F13" s="588"/>
      <c r="G13" s="588"/>
      <c r="H13" s="588"/>
      <c r="I13" s="588"/>
      <c r="J13" s="588"/>
      <c r="K13" s="588"/>
      <c r="L13" s="588"/>
      <c r="M13" s="588"/>
      <c r="N13" s="588"/>
      <c r="O13" s="589"/>
      <c r="P13" s="62"/>
      <c r="Q13" s="54"/>
      <c r="R13" s="122">
        <f>R11+1</f>
        <v>17</v>
      </c>
      <c r="S13" s="57" t="str">
        <f>IF(S11="","",IF(SEARCH(S11,$M$6)&gt;0,MID($M$6,SEARCH(S11,$M$6)+1,1),""))</f>
        <v>土</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t="str">
        <f>IF(S13="月","海の日","")</f>
        <v/>
      </c>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土</v>
      </c>
      <c r="D15" s="587"/>
      <c r="E15" s="588"/>
      <c r="F15" s="588"/>
      <c r="G15" s="588"/>
      <c r="H15" s="588"/>
      <c r="I15" s="588"/>
      <c r="J15" s="588"/>
      <c r="K15" s="588"/>
      <c r="L15" s="588"/>
      <c r="M15" s="588"/>
      <c r="N15" s="588"/>
      <c r="O15" s="589"/>
      <c r="P15" s="62"/>
      <c r="Q15" s="58"/>
      <c r="R15" s="122">
        <f>R13+1</f>
        <v>18</v>
      </c>
      <c r="S15" s="57" t="str">
        <f>IF(S13="","",IF(SEARCH(S13,$M$6)&gt;0,MID($M$6,SEARCH(S13,$M$6)+1,1),""))</f>
        <v>日</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t="str">
        <f>IF(S15="月","海の日","")</f>
        <v/>
      </c>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日</v>
      </c>
      <c r="D17" s="587"/>
      <c r="E17" s="588"/>
      <c r="F17" s="588"/>
      <c r="G17" s="588"/>
      <c r="H17" s="588"/>
      <c r="I17" s="588"/>
      <c r="J17" s="588"/>
      <c r="K17" s="588"/>
      <c r="L17" s="588"/>
      <c r="M17" s="588"/>
      <c r="N17" s="588"/>
      <c r="O17" s="589"/>
      <c r="P17" s="62"/>
      <c r="Q17" s="54"/>
      <c r="R17" s="122">
        <f>R15+1</f>
        <v>19</v>
      </c>
      <c r="S17" s="57" t="str">
        <f>IF(S15="","",IF(SEARCH(S15,$M$6)&gt;0,MID($M$6,SEARCH(S15,$M$6)+1,1),""))</f>
        <v>月</v>
      </c>
      <c r="T17" s="587"/>
      <c r="U17" s="588"/>
      <c r="V17" s="588"/>
      <c r="W17" s="588"/>
      <c r="X17" s="588"/>
      <c r="Y17" s="588"/>
      <c r="Z17" s="588"/>
      <c r="AA17" s="588"/>
      <c r="AB17" s="588"/>
      <c r="AC17" s="588"/>
      <c r="AD17" s="588"/>
      <c r="AE17" s="589"/>
    </row>
    <row r="18" spans="2:31" s="49" customFormat="1" ht="15" customHeight="1">
      <c r="B18" s="619"/>
      <c r="C18" s="620"/>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月</v>
      </c>
      <c r="D19" s="587"/>
      <c r="E19" s="588"/>
      <c r="F19" s="588"/>
      <c r="G19" s="588"/>
      <c r="H19" s="588"/>
      <c r="I19" s="588"/>
      <c r="J19" s="588"/>
      <c r="K19" s="588"/>
      <c r="L19" s="588"/>
      <c r="M19" s="588"/>
      <c r="N19" s="588"/>
      <c r="O19" s="589"/>
      <c r="P19" s="62"/>
      <c r="Q19" s="58"/>
      <c r="R19" s="122">
        <f>R17+1</f>
        <v>20</v>
      </c>
      <c r="S19" s="57" t="str">
        <f>IF(S17="","",IF(SEARCH(S17,$M$6)&gt;0,MID($M$6,SEARCH(S17,$M$6)+1,1),""))</f>
        <v>火</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t="str">
        <f>IF(S19="月","海の日","")</f>
        <v/>
      </c>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火</v>
      </c>
      <c r="D21" s="587"/>
      <c r="E21" s="588"/>
      <c r="F21" s="588"/>
      <c r="G21" s="588"/>
      <c r="H21" s="588"/>
      <c r="I21" s="588"/>
      <c r="J21" s="588"/>
      <c r="K21" s="588"/>
      <c r="L21" s="588"/>
      <c r="M21" s="588"/>
      <c r="N21" s="588"/>
      <c r="O21" s="589"/>
      <c r="P21" s="62"/>
      <c r="Q21" s="54"/>
      <c r="R21" s="122">
        <f>R19+1</f>
        <v>21</v>
      </c>
      <c r="S21" s="57" t="str">
        <f>IF(S19="","",IF(SEARCH(S19,$M$6)&gt;0,MID($M$6,SEARCH(S19,$M$6)+1,1),""))</f>
        <v>水</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t="str">
        <f>IF(S21="月","海の日","")</f>
        <v/>
      </c>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水</v>
      </c>
      <c r="D23" s="587"/>
      <c r="E23" s="588"/>
      <c r="F23" s="588"/>
      <c r="G23" s="588"/>
      <c r="H23" s="588"/>
      <c r="I23" s="588"/>
      <c r="J23" s="588"/>
      <c r="K23" s="588"/>
      <c r="L23" s="588"/>
      <c r="M23" s="588"/>
      <c r="N23" s="588"/>
      <c r="O23" s="589"/>
      <c r="P23" s="62"/>
      <c r="Q23" s="58"/>
      <c r="R23" s="484">
        <f>R21+1</f>
        <v>22</v>
      </c>
      <c r="S23" s="485" t="str">
        <f>IF(S21="","",IF(SEARCH(S21,$M$6)&gt;0,MID($M$6,SEARCH(S21,$M$6)+1,1),""))</f>
        <v>木</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609" t="s">
        <v>113</v>
      </c>
      <c r="S24" s="610"/>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木</v>
      </c>
      <c r="D25" s="587"/>
      <c r="E25" s="588"/>
      <c r="F25" s="588"/>
      <c r="G25" s="588"/>
      <c r="H25" s="588"/>
      <c r="I25" s="588"/>
      <c r="J25" s="588"/>
      <c r="K25" s="588"/>
      <c r="L25" s="588"/>
      <c r="M25" s="588"/>
      <c r="N25" s="588"/>
      <c r="O25" s="589"/>
      <c r="P25" s="62"/>
      <c r="Q25" s="54"/>
      <c r="R25" s="484">
        <f>R23+1</f>
        <v>23</v>
      </c>
      <c r="S25" s="485" t="str">
        <f>IF(S23="","",IF(SEARCH(S23,$M$6)&gt;0,MID($M$6,SEARCH(S23,$M$6)+1,1),""))</f>
        <v>金</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617" t="s">
        <v>115</v>
      </c>
      <c r="S26" s="618"/>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金</v>
      </c>
      <c r="D27" s="587"/>
      <c r="E27" s="588"/>
      <c r="F27" s="588"/>
      <c r="G27" s="588"/>
      <c r="H27" s="588"/>
      <c r="I27" s="588"/>
      <c r="J27" s="588"/>
      <c r="K27" s="588"/>
      <c r="L27" s="588"/>
      <c r="M27" s="588"/>
      <c r="N27" s="588"/>
      <c r="O27" s="589"/>
      <c r="P27" s="62"/>
      <c r="Q27" s="58"/>
      <c r="R27" s="122">
        <f>R25+1</f>
        <v>24</v>
      </c>
      <c r="S27" s="57" t="str">
        <f>IF(S25="","",IF(SEARCH(S25,$M$6)&gt;0,MID($M$6,SEARCH(S25,$M$6)+1,1),""))</f>
        <v>土</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土</v>
      </c>
      <c r="D29" s="587"/>
      <c r="E29" s="588"/>
      <c r="F29" s="588"/>
      <c r="G29" s="588"/>
      <c r="H29" s="588"/>
      <c r="I29" s="588"/>
      <c r="J29" s="588"/>
      <c r="K29" s="588"/>
      <c r="L29" s="588"/>
      <c r="M29" s="588"/>
      <c r="N29" s="588"/>
      <c r="O29" s="589"/>
      <c r="P29" s="62"/>
      <c r="Q29" s="54"/>
      <c r="R29" s="122">
        <f>R27+1</f>
        <v>25</v>
      </c>
      <c r="S29" s="57" t="str">
        <f>IF(S27="","",IF(SEARCH(S27,$M$6)&gt;0,MID($M$6,SEARCH(S27,$M$6)+1,1),""))</f>
        <v>日</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日</v>
      </c>
      <c r="D31" s="587"/>
      <c r="E31" s="588"/>
      <c r="F31" s="588"/>
      <c r="G31" s="588"/>
      <c r="H31" s="588"/>
      <c r="I31" s="588"/>
      <c r="J31" s="588"/>
      <c r="K31" s="588"/>
      <c r="L31" s="588"/>
      <c r="M31" s="588"/>
      <c r="N31" s="588"/>
      <c r="O31" s="589"/>
      <c r="P31" s="62"/>
      <c r="Q31" s="58"/>
      <c r="R31" s="122">
        <f>R29+1</f>
        <v>26</v>
      </c>
      <c r="S31" s="57" t="str">
        <f>IF(S29="","",IF(SEARCH(S29,$M$6)&gt;0,MID($M$6,SEARCH(S29,$M$6)+1,1),""))</f>
        <v>月</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月</v>
      </c>
      <c r="D33" s="587"/>
      <c r="E33" s="588"/>
      <c r="F33" s="588"/>
      <c r="G33" s="588"/>
      <c r="H33" s="588"/>
      <c r="I33" s="588"/>
      <c r="J33" s="588"/>
      <c r="K33" s="588"/>
      <c r="L33" s="588"/>
      <c r="M33" s="588"/>
      <c r="N33" s="588"/>
      <c r="O33" s="589"/>
      <c r="P33" s="62"/>
      <c r="Q33" s="54"/>
      <c r="R33" s="122">
        <f>R31+1</f>
        <v>27</v>
      </c>
      <c r="S33" s="57" t="str">
        <f>IF(S31="","",IF(SEARCH(S31,$M$6)&gt;0,MID($M$6,SEARCH(S31,$M$6)+1,1),""))</f>
        <v>火</v>
      </c>
      <c r="T33" s="587"/>
      <c r="U33" s="588"/>
      <c r="V33" s="588"/>
      <c r="W33" s="588"/>
      <c r="X33" s="588"/>
      <c r="Y33" s="588"/>
      <c r="Z33" s="588"/>
      <c r="AA33" s="588"/>
      <c r="AB33" s="588"/>
      <c r="AC33" s="588"/>
      <c r="AD33" s="588"/>
      <c r="AE33" s="589"/>
    </row>
    <row r="34" spans="2:31" s="49" customFormat="1" ht="15" customHeight="1">
      <c r="B34" s="613"/>
      <c r="C34" s="61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火</v>
      </c>
      <c r="D35" s="587"/>
      <c r="E35" s="588"/>
      <c r="F35" s="588"/>
      <c r="G35" s="588"/>
      <c r="H35" s="588"/>
      <c r="I35" s="588"/>
      <c r="J35" s="588"/>
      <c r="K35" s="588"/>
      <c r="L35" s="588"/>
      <c r="M35" s="588"/>
      <c r="N35" s="588"/>
      <c r="O35" s="589"/>
      <c r="P35" s="62"/>
      <c r="Q35" s="66"/>
      <c r="R35" s="122">
        <f>R33+1</f>
        <v>28</v>
      </c>
      <c r="S35" s="57" t="str">
        <f>IF(S33="","",IF(SEARCH(S33,$M$6)&gt;0,MID($M$6,SEARCH(S33,$M$6)+1,1),""))</f>
        <v>水</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水</v>
      </c>
      <c r="D37" s="587"/>
      <c r="E37" s="588"/>
      <c r="F37" s="588"/>
      <c r="G37" s="588"/>
      <c r="H37" s="588"/>
      <c r="I37" s="588"/>
      <c r="J37" s="588"/>
      <c r="K37" s="588"/>
      <c r="L37" s="588"/>
      <c r="M37" s="588"/>
      <c r="N37" s="588"/>
      <c r="O37" s="589"/>
      <c r="P37" s="62"/>
      <c r="Q37" s="66"/>
      <c r="R37" s="122">
        <f>R35+1</f>
        <v>29</v>
      </c>
      <c r="S37" s="57" t="str">
        <f>IF(S35="","",IF(SEARCH(S35,$M$6)&gt;0,MID($M$6,SEARCH(S35,$M$6)+1,1),""))</f>
        <v>木</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木</v>
      </c>
      <c r="D39" s="587"/>
      <c r="E39" s="588"/>
      <c r="F39" s="588"/>
      <c r="G39" s="588"/>
      <c r="H39" s="588"/>
      <c r="I39" s="588"/>
      <c r="J39" s="588"/>
      <c r="K39" s="588"/>
      <c r="L39" s="588"/>
      <c r="M39" s="588"/>
      <c r="N39" s="588"/>
      <c r="O39" s="589"/>
      <c r="P39" s="62"/>
      <c r="Q39" s="66"/>
      <c r="R39" s="122">
        <f>R37+1</f>
        <v>30</v>
      </c>
      <c r="S39" s="57" t="str">
        <f>IF(S37="","",IF(SEARCH(S37,$M$6)&gt;0,MID($M$6,SEARCH(S37,$M$6)+1,1),""))</f>
        <v>金</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土</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sheetData>
  <mergeCells count="107">
    <mergeCell ref="D41:O41"/>
    <mergeCell ref="D42:O42"/>
    <mergeCell ref="B42:C42"/>
    <mergeCell ref="B14:C14"/>
    <mergeCell ref="B18:C18"/>
    <mergeCell ref="B16:C16"/>
    <mergeCell ref="D13:O13"/>
    <mergeCell ref="D14:O14"/>
    <mergeCell ref="B26:C26"/>
    <mergeCell ref="D23:O23"/>
    <mergeCell ref="D26:O26"/>
    <mergeCell ref="B24:C24"/>
    <mergeCell ref="D40:O40"/>
    <mergeCell ref="B36:C36"/>
    <mergeCell ref="D37:O37"/>
    <mergeCell ref="B40:C40"/>
    <mergeCell ref="D35:O35"/>
    <mergeCell ref="D36:O36"/>
    <mergeCell ref="B38:C38"/>
    <mergeCell ref="D38:O38"/>
    <mergeCell ref="R12:S12"/>
    <mergeCell ref="J1:K2"/>
    <mergeCell ref="M6:O6"/>
    <mergeCell ref="M7:O7"/>
    <mergeCell ref="M8:O8"/>
    <mergeCell ref="L1:L2"/>
    <mergeCell ref="D10:O10"/>
    <mergeCell ref="D11:O11"/>
    <mergeCell ref="B22:C22"/>
    <mergeCell ref="D21:O21"/>
    <mergeCell ref="D19:O19"/>
    <mergeCell ref="D20:O20"/>
    <mergeCell ref="B20:C20"/>
    <mergeCell ref="R14:S14"/>
    <mergeCell ref="R16:S16"/>
    <mergeCell ref="R18:S18"/>
    <mergeCell ref="R20:S20"/>
    <mergeCell ref="L7:L8"/>
    <mergeCell ref="J7:K8"/>
    <mergeCell ref="B12:C12"/>
    <mergeCell ref="D12:O12"/>
    <mergeCell ref="T27:AE27"/>
    <mergeCell ref="T28:AE28"/>
    <mergeCell ref="T31:AE31"/>
    <mergeCell ref="T32:AE32"/>
    <mergeCell ref="T29:AE29"/>
    <mergeCell ref="R34:S34"/>
    <mergeCell ref="B30:C30"/>
    <mergeCell ref="D31:O31"/>
    <mergeCell ref="D32:O32"/>
    <mergeCell ref="D27:O27"/>
    <mergeCell ref="D29:O29"/>
    <mergeCell ref="D30:O30"/>
    <mergeCell ref="B28:C28"/>
    <mergeCell ref="B32:C32"/>
    <mergeCell ref="R30:S30"/>
    <mergeCell ref="B34:C34"/>
    <mergeCell ref="D33:O33"/>
    <mergeCell ref="D34:O34"/>
    <mergeCell ref="T21:AE21"/>
    <mergeCell ref="T22:AE22"/>
    <mergeCell ref="T23:AE23"/>
    <mergeCell ref="T24:AE24"/>
    <mergeCell ref="T25:AE25"/>
    <mergeCell ref="D39:O39"/>
    <mergeCell ref="D15:O15"/>
    <mergeCell ref="D18:O18"/>
    <mergeCell ref="T16:AE16"/>
    <mergeCell ref="T17:AE17"/>
    <mergeCell ref="T18:AE18"/>
    <mergeCell ref="D16:O16"/>
    <mergeCell ref="D17:O17"/>
    <mergeCell ref="R22:S22"/>
    <mergeCell ref="D22:O22"/>
    <mergeCell ref="R36:S36"/>
    <mergeCell ref="R32:S32"/>
    <mergeCell ref="R24:S24"/>
    <mergeCell ref="R26:S26"/>
    <mergeCell ref="D28:O28"/>
    <mergeCell ref="R28:S28"/>
    <mergeCell ref="D24:O24"/>
    <mergeCell ref="D25:O25"/>
    <mergeCell ref="T37:AE37"/>
    <mergeCell ref="T42:AE42"/>
    <mergeCell ref="R42:S42"/>
    <mergeCell ref="T38:AE38"/>
    <mergeCell ref="T41:AE41"/>
    <mergeCell ref="T39:AE39"/>
    <mergeCell ref="T40:AE40"/>
    <mergeCell ref="R40:S40"/>
    <mergeCell ref="R38:S38"/>
    <mergeCell ref="W7:W8"/>
    <mergeCell ref="T19:AE19"/>
    <mergeCell ref="T12:AE12"/>
    <mergeCell ref="T15:AE15"/>
    <mergeCell ref="T10:AE10"/>
    <mergeCell ref="T11:AE11"/>
    <mergeCell ref="T13:AE13"/>
    <mergeCell ref="T14:AE14"/>
    <mergeCell ref="T7:V8"/>
    <mergeCell ref="T30:AE30"/>
    <mergeCell ref="T33:AE33"/>
    <mergeCell ref="T34:AE34"/>
    <mergeCell ref="T20:AE20"/>
    <mergeCell ref="T26:AE26"/>
    <mergeCell ref="T35:AE35"/>
    <mergeCell ref="T36:AE36"/>
  </mergeCells>
  <phoneticPr fontId="2"/>
  <conditionalFormatting sqref="B17:C17 B11:C11 B19:C19 B21 B23 B25 B27 B29 B31 B33 B35 B37 B39 B15:C15 B13:C13">
    <cfRule type="expression" dxfId="1737" priority="2" stopIfTrue="1">
      <formula>$C11="土"</formula>
    </cfRule>
    <cfRule type="expression" dxfId="1736" priority="3" stopIfTrue="1">
      <formula>$C11="日"</formula>
    </cfRule>
  </conditionalFormatting>
  <conditionalFormatting sqref="R23:S23 R13:S13 R15:S15 R21:S21 R19:S19">
    <cfRule type="expression" dxfId="1735" priority="4" stopIfTrue="1">
      <formula>$S13="土"</formula>
    </cfRule>
    <cfRule type="expression" dxfId="1734" priority="5" stopIfTrue="1">
      <formula>$S13="日"</formula>
    </cfRule>
    <cfRule type="expression" dxfId="1733" priority="6" stopIfTrue="1">
      <formula>$S11="日"</formula>
    </cfRule>
  </conditionalFormatting>
  <conditionalFormatting sqref="R35:S35 R25:S25 R27:S27 R29:S29 R31:S31 R33:S33 R37:S37 R39:S39 R41:S41">
    <cfRule type="expression" dxfId="1732" priority="7" stopIfTrue="1">
      <formula>$S25="土"</formula>
    </cfRule>
    <cfRule type="expression" dxfId="1731" priority="8" stopIfTrue="1">
      <formula>$S25="日"</formula>
    </cfRule>
  </conditionalFormatting>
  <conditionalFormatting sqref="R14:S14 R16:S16 R18:S18 R20:S20 R22:S22 R24:S24">
    <cfRule type="expression" dxfId="1730" priority="9" stopIfTrue="1">
      <formula>$S13="月"</formula>
    </cfRule>
  </conditionalFormatting>
  <conditionalFormatting sqref="T37 T11 T39 T13 T15 T17 T19 T21 T23 T25 T27 T29 T31 T33 T35 T41 D11 D39 D13 D15 D17 D19 D21 D23 D25 D27 D29 D31 D33 D35 D37">
    <cfRule type="cellIs" dxfId="1729" priority="10" stopIfTrue="1" operator="between">
      <formula>"1"</formula>
      <formula>"3"</formula>
    </cfRule>
  </conditionalFormatting>
  <conditionalFormatting sqref="Q11">
    <cfRule type="cellIs" dxfId="1728" priority="11" stopIfTrue="1" operator="between">
      <formula>"1"</formula>
      <formula>"1"</formula>
    </cfRule>
  </conditionalFormatting>
  <conditionalFormatting sqref="C33 C21 C37 C23 C25 C39 C35 C29 C31 C27">
    <cfRule type="cellIs" dxfId="1727" priority="12" stopIfTrue="1" operator="equal">
      <formula>"土"</formula>
    </cfRule>
    <cfRule type="cellIs" dxfId="1726" priority="13" stopIfTrue="1" operator="equal">
      <formula>"日"</formula>
    </cfRule>
  </conditionalFormatting>
  <conditionalFormatting sqref="R11:S11">
    <cfRule type="expression" dxfId="1725" priority="14" stopIfTrue="1">
      <formula>$S$11="土"</formula>
    </cfRule>
    <cfRule type="expression" dxfId="1724" priority="15" stopIfTrue="1">
      <formula>$S$11="日"</formula>
    </cfRule>
  </conditionalFormatting>
  <conditionalFormatting sqref="R17:S17">
    <cfRule type="expression" dxfId="1723" priority="16" stopIfTrue="1">
      <formula>$S17="土"</formula>
    </cfRule>
    <cfRule type="expression" dxfId="1722" priority="17" stopIfTrue="1">
      <formula>$S17="日"</formula>
    </cfRule>
  </conditionalFormatting>
  <conditionalFormatting sqref="R27:S27">
    <cfRule type="expression" dxfId="1721" priority="1" stopIfTrue="1">
      <formula>OR($S$27="月",$S$27="火")</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CONCATENATE(年表!$K5)</f>
        <v>7</v>
      </c>
      <c r="E1" s="38" t="s">
        <v>1</v>
      </c>
      <c r="F1" s="6"/>
      <c r="G1" s="6"/>
      <c r="H1" s="6"/>
      <c r="J1" s="599" t="str">
        <f>CONCATENATE(年表!$F$3)</f>
        <v>2021</v>
      </c>
      <c r="K1" s="599"/>
      <c r="L1" s="603" t="s">
        <v>0</v>
      </c>
      <c r="M1" s="61"/>
      <c r="N1" s="61"/>
      <c r="O1" s="61"/>
      <c r="P1" s="71"/>
      <c r="Y1" s="6"/>
      <c r="Z1" s="6"/>
      <c r="AA1" s="72" t="str">
        <f>CONCATENATE(年表!$K23)</f>
        <v>9</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CONCATENATE(年表!$I7)</f>
        <v/>
      </c>
      <c r="C3" s="112" t="str">
        <f>CONCATENATE(年表!$J7)</f>
        <v/>
      </c>
      <c r="D3" s="112" t="str">
        <f>CONCATENATE(年表!$K7)</f>
        <v/>
      </c>
      <c r="E3" s="112" t="str">
        <f>CONCATENATE(年表!$L7)</f>
        <v/>
      </c>
      <c r="F3" s="112" t="str">
        <f>CONCATENATE(年表!$M7)</f>
        <v>1</v>
      </c>
      <c r="G3" s="112" t="str">
        <f>CONCATENATE(年表!$N7)</f>
        <v>2</v>
      </c>
      <c r="H3" s="126" t="str">
        <f>CONCATENATE(年表!$O7)</f>
        <v>3</v>
      </c>
      <c r="L3" s="50"/>
      <c r="O3" s="50"/>
      <c r="P3" s="69"/>
      <c r="Q3" s="50"/>
      <c r="Y3" s="111" t="str">
        <f>CONCATENATE(年表!$I25)</f>
        <v/>
      </c>
      <c r="Z3" s="112" t="str">
        <f>CONCATENATE(年表!$J25)</f>
        <v/>
      </c>
      <c r="AA3" s="112" t="str">
        <f>CONCATENATE(年表!$K25)</f>
        <v/>
      </c>
      <c r="AB3" s="112" t="str">
        <f>CONCATENATE(年表!$L25)</f>
        <v>1</v>
      </c>
      <c r="AC3" s="112" t="str">
        <f>CONCATENATE(年表!$M25)</f>
        <v>2</v>
      </c>
      <c r="AD3" s="112" t="str">
        <f>CONCATENATE(年表!$N25)</f>
        <v>3</v>
      </c>
      <c r="AE3" s="126" t="str">
        <f>CONCATENATE(年表!$O25)</f>
        <v>4</v>
      </c>
    </row>
    <row r="4" spans="2:31" s="1" customFormat="1" ht="12" customHeight="1">
      <c r="B4" s="111" t="str">
        <f>CONCATENATE(年表!$I8)</f>
        <v>4</v>
      </c>
      <c r="C4" s="112" t="str">
        <f>CONCATENATE(年表!$J8)</f>
        <v>5</v>
      </c>
      <c r="D4" s="112" t="str">
        <f>CONCATENATE(年表!$K8)</f>
        <v>6</v>
      </c>
      <c r="E4" s="112" t="str">
        <f>CONCATENATE(年表!$L8)</f>
        <v>7</v>
      </c>
      <c r="F4" s="112" t="str">
        <f>CONCATENATE(年表!$M8)</f>
        <v>8</v>
      </c>
      <c r="G4" s="112" t="str">
        <f>CONCATENATE(年表!$N8)</f>
        <v>9</v>
      </c>
      <c r="H4" s="126" t="str">
        <f>CONCATENATE(年表!$O8)</f>
        <v>10</v>
      </c>
      <c r="L4" s="56"/>
      <c r="M4" s="74"/>
      <c r="N4" s="74"/>
      <c r="O4" s="56"/>
      <c r="P4" s="56"/>
      <c r="Q4" s="50"/>
      <c r="Y4" s="111" t="str">
        <f>CONCATENATE(年表!$I26)</f>
        <v>5</v>
      </c>
      <c r="Z4" s="112" t="str">
        <f>CONCATENATE(年表!$J26)</f>
        <v>6</v>
      </c>
      <c r="AA4" s="112" t="str">
        <f>CONCATENATE(年表!$K26)</f>
        <v>7</v>
      </c>
      <c r="AB4" s="112" t="str">
        <f>CONCATENATE(年表!$L26)</f>
        <v>8</v>
      </c>
      <c r="AC4" s="112" t="str">
        <f>CONCATENATE(年表!$M26)</f>
        <v>9</v>
      </c>
      <c r="AD4" s="112" t="str">
        <f>CONCATENATE(年表!$N26)</f>
        <v>10</v>
      </c>
      <c r="AE4" s="126" t="str">
        <f>CONCATENATE(年表!$O26)</f>
        <v>11</v>
      </c>
    </row>
    <row r="5" spans="2:31" s="1" customFormat="1" ht="12" customHeight="1">
      <c r="B5" s="111" t="str">
        <f>CONCATENATE(年表!$I9)</f>
        <v>11</v>
      </c>
      <c r="C5" s="112" t="str">
        <f>CONCATENATE(年表!$J9)</f>
        <v>12</v>
      </c>
      <c r="D5" s="112" t="str">
        <f>CONCATENATE(年表!$K9)</f>
        <v>13</v>
      </c>
      <c r="E5" s="112" t="str">
        <f>CONCATENATE(年表!$L9)</f>
        <v>14</v>
      </c>
      <c r="F5" s="112" t="str">
        <f>CONCATENATE(年表!$M9)</f>
        <v>15</v>
      </c>
      <c r="G5" s="112" t="str">
        <f>CONCATENATE(年表!$N9)</f>
        <v>16</v>
      </c>
      <c r="H5" s="126" t="str">
        <f>CONCATENATE(年表!$O9)</f>
        <v>17</v>
      </c>
      <c r="J5" s="55"/>
      <c r="K5" s="56"/>
      <c r="L5" s="56"/>
      <c r="M5" s="74"/>
      <c r="N5" s="74"/>
      <c r="O5" s="56"/>
      <c r="P5" s="56"/>
      <c r="Q5" s="50"/>
      <c r="Y5" s="111" t="str">
        <f>CONCATENATE(年表!$I27)</f>
        <v>12</v>
      </c>
      <c r="Z5" s="112" t="str">
        <f>CONCATENATE(年表!$J27)</f>
        <v>13</v>
      </c>
      <c r="AA5" s="112" t="str">
        <f>CONCATENATE(年表!$K27)</f>
        <v>14</v>
      </c>
      <c r="AB5" s="112" t="str">
        <f>CONCATENATE(年表!$L27)</f>
        <v>15</v>
      </c>
      <c r="AC5" s="112" t="str">
        <f>CONCATENATE(年表!$M27)</f>
        <v>16</v>
      </c>
      <c r="AD5" s="112" t="str">
        <f>CONCATENATE(年表!$N27)</f>
        <v>17</v>
      </c>
      <c r="AE5" s="126" t="str">
        <f>CONCATENATE(年表!$O27)</f>
        <v>18</v>
      </c>
    </row>
    <row r="6" spans="2:31" s="1" customFormat="1" ht="12" customHeight="1">
      <c r="B6" s="111" t="str">
        <f>CONCATENATE(年表!$I10)</f>
        <v>18</v>
      </c>
      <c r="C6" s="112" t="str">
        <f>CONCATENATE(年表!$J10)</f>
        <v>19</v>
      </c>
      <c r="D6" s="112" t="str">
        <f>CONCATENATE(年表!$K10)</f>
        <v>20</v>
      </c>
      <c r="E6" s="112" t="str">
        <f>CONCATENATE(年表!$L10)</f>
        <v>21</v>
      </c>
      <c r="F6" s="486" t="str">
        <f>CONCATENATE(年表!$M10)</f>
        <v>22</v>
      </c>
      <c r="G6" s="486" t="str">
        <f>CONCATENATE(年表!$N10)</f>
        <v>23</v>
      </c>
      <c r="H6" s="126" t="str">
        <f>CONCATENATE(年表!$O10)</f>
        <v>24</v>
      </c>
      <c r="J6" s="50"/>
      <c r="K6" s="50"/>
      <c r="L6" s="50"/>
      <c r="M6" s="600" t="s">
        <v>47</v>
      </c>
      <c r="N6" s="600"/>
      <c r="O6" s="600"/>
      <c r="P6" s="50"/>
      <c r="Q6" s="50"/>
      <c r="Y6" s="111" t="str">
        <f>CONCATENATE(年表!$I28)</f>
        <v>19</v>
      </c>
      <c r="Z6" s="112" t="str">
        <f>CONCATENATE(年表!$J28)</f>
        <v>20</v>
      </c>
      <c r="AA6" s="112" t="str">
        <f>CONCATENATE(年表!$K28)</f>
        <v>21</v>
      </c>
      <c r="AB6" s="112" t="str">
        <f>CONCATENATE(年表!$L28)</f>
        <v>22</v>
      </c>
      <c r="AC6" s="112" t="str">
        <f>CONCATENATE(年表!$M28)</f>
        <v>23</v>
      </c>
      <c r="AD6" s="112" t="str">
        <f>CONCATENATE(年表!$N28)</f>
        <v>24</v>
      </c>
      <c r="AE6" s="432" t="str">
        <f>CONCATENATE(年表!$O28)</f>
        <v>25</v>
      </c>
    </row>
    <row r="7" spans="2:31" s="1" customFormat="1" ht="12" customHeight="1">
      <c r="B7" s="111" t="str">
        <f>CONCATENATE(年表!$I11)</f>
        <v>25</v>
      </c>
      <c r="C7" s="112" t="str">
        <f>CONCATENATE(年表!$J11)</f>
        <v>26</v>
      </c>
      <c r="D7" s="112" t="str">
        <f>CONCATENATE(年表!$K11)</f>
        <v>27</v>
      </c>
      <c r="E7" s="112" t="str">
        <f>CONCATENATE(年表!$L11)</f>
        <v>28</v>
      </c>
      <c r="F7" s="112" t="str">
        <f>CONCATENATE(年表!$M11)</f>
        <v>29</v>
      </c>
      <c r="G7" s="112" t="str">
        <f>CONCATENATE(年表!$N11)</f>
        <v>30</v>
      </c>
      <c r="H7" s="126" t="str">
        <f>CONCATENATE(年表!$O11)</f>
        <v>31</v>
      </c>
      <c r="I7" s="427">
        <f>INT(23.2488+0.242194*(年表!$F$3-1980)-INT((年表!$F$3-1980)/4))</f>
        <v>23</v>
      </c>
      <c r="J7" s="586" t="str">
        <f>CONCATENATE(年表!$K14)</f>
        <v>8</v>
      </c>
      <c r="K7" s="586"/>
      <c r="L7" s="592" t="s">
        <v>1</v>
      </c>
      <c r="M7" s="601" t="str">
        <f>CONCATENATE($J$1,"/",$J$7,"/1")</f>
        <v>2021/8/1</v>
      </c>
      <c r="N7" s="601"/>
      <c r="O7" s="601"/>
      <c r="P7" s="56"/>
      <c r="Q7" s="50"/>
      <c r="T7" s="586" t="str">
        <f>CONCATENATE(年表!$K14)</f>
        <v>8</v>
      </c>
      <c r="U7" s="586"/>
      <c r="V7" s="586"/>
      <c r="W7" s="592" t="s">
        <v>1</v>
      </c>
      <c r="Y7" s="111" t="str">
        <f>CONCATENATE(年表!$I29)</f>
        <v>26</v>
      </c>
      <c r="Z7" s="112" t="str">
        <f>CONCATENATE(年表!$J29)</f>
        <v>27</v>
      </c>
      <c r="AA7" s="112" t="str">
        <f>CONCATENATE(年表!$K29)</f>
        <v>28</v>
      </c>
      <c r="AB7" s="112" t="str">
        <f>CONCATENATE(年表!$L29)</f>
        <v>29</v>
      </c>
      <c r="AC7" s="112" t="str">
        <f>CONCATENATE(年表!$M29)</f>
        <v>30</v>
      </c>
      <c r="AD7" s="112" t="str">
        <f>CONCATENATE(年表!$N29)</f>
        <v/>
      </c>
      <c r="AE7" s="126" t="str">
        <f>CONCATENATE(年表!$O29)</f>
        <v/>
      </c>
    </row>
    <row r="8" spans="2:31" s="1" customFormat="1" ht="12" customHeight="1">
      <c r="B8" s="111" t="str">
        <f>CONCATENATE(年表!$I12)</f>
        <v/>
      </c>
      <c r="C8" s="112" t="str">
        <f>CONCATENATE(年表!$J12)</f>
        <v/>
      </c>
      <c r="D8" s="112" t="str">
        <f>CONCATENATE(年表!$K12)</f>
        <v/>
      </c>
      <c r="E8" s="112" t="str">
        <f>CONCATENATE(年表!$L12)</f>
        <v/>
      </c>
      <c r="F8" s="112" t="str">
        <f>CONCATENATE(年表!$M12)</f>
        <v/>
      </c>
      <c r="G8" s="112" t="str">
        <f>CONCATENATE(年表!$N12)</f>
        <v/>
      </c>
      <c r="H8" s="126" t="str">
        <f>CONCATENATE(年表!$O12)</f>
        <v/>
      </c>
      <c r="I8" s="87">
        <f>1-SIGN(MOD($J$1,4)/2)</f>
        <v>0</v>
      </c>
      <c r="J8" s="586"/>
      <c r="K8" s="586"/>
      <c r="L8" s="592"/>
      <c r="M8" s="602" t="str">
        <f>MID("日月火水木金土",WEEKDAY($M$7,1),1)</f>
        <v>日</v>
      </c>
      <c r="N8" s="602"/>
      <c r="O8" s="602"/>
      <c r="P8" s="56"/>
      <c r="Q8" s="50"/>
      <c r="T8" s="586"/>
      <c r="U8" s="586"/>
      <c r="V8" s="586"/>
      <c r="W8" s="592"/>
      <c r="Y8" s="111" t="str">
        <f>CONCATENATE(年表!$I30)</f>
        <v/>
      </c>
      <c r="Z8" s="112" t="str">
        <f>CONCATENATE(年表!$J30)</f>
        <v/>
      </c>
      <c r="AA8" s="112" t="str">
        <f>CONCATENATE(年表!$K30)</f>
        <v/>
      </c>
      <c r="AB8" s="112" t="str">
        <f>CONCATENATE(年表!$L30)</f>
        <v/>
      </c>
      <c r="AC8" s="112" t="str">
        <f>CONCATENATE(年表!$M30)</f>
        <v/>
      </c>
      <c r="AD8" s="112" t="str">
        <f>CONCATENATE(年表!$N30)</f>
        <v/>
      </c>
      <c r="AE8" s="126" t="str">
        <f>CONCATENATE(年表!$O30)</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日</v>
      </c>
      <c r="D11" s="587"/>
      <c r="E11" s="588"/>
      <c r="F11" s="588"/>
      <c r="G11" s="588"/>
      <c r="H11" s="588"/>
      <c r="I11" s="588"/>
      <c r="J11" s="588"/>
      <c r="K11" s="588"/>
      <c r="L11" s="588"/>
      <c r="M11" s="588"/>
      <c r="N11" s="588"/>
      <c r="O11" s="589"/>
      <c r="P11" s="62"/>
      <c r="Q11" s="58"/>
      <c r="R11" s="122">
        <f>B39+1</f>
        <v>16</v>
      </c>
      <c r="S11" s="57" t="str">
        <f>IF(R11="","",IF(SEARCH(C39,$M$6)&gt;0,MID($M$6,SEARCH(C39,$M$6)+1,1),""))</f>
        <v>月</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月</v>
      </c>
      <c r="D13" s="587"/>
      <c r="E13" s="588"/>
      <c r="F13" s="588"/>
      <c r="G13" s="588"/>
      <c r="H13" s="588"/>
      <c r="I13" s="588"/>
      <c r="J13" s="588"/>
      <c r="K13" s="588"/>
      <c r="L13" s="588"/>
      <c r="M13" s="588"/>
      <c r="N13" s="588"/>
      <c r="O13" s="589"/>
      <c r="P13" s="62"/>
      <c r="Q13" s="54"/>
      <c r="R13" s="122">
        <f>R11+1</f>
        <v>17</v>
      </c>
      <c r="S13" s="57" t="str">
        <f>IF(S11="","",IF(SEARCH(S11,$M$6)&gt;0,MID($M$6,SEARCH(S11,$M$6)+1,1),""))</f>
        <v>火</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火</v>
      </c>
      <c r="D15" s="587"/>
      <c r="E15" s="588"/>
      <c r="F15" s="588"/>
      <c r="G15" s="588"/>
      <c r="H15" s="588"/>
      <c r="I15" s="588"/>
      <c r="J15" s="588"/>
      <c r="K15" s="588"/>
      <c r="L15" s="588"/>
      <c r="M15" s="588"/>
      <c r="N15" s="588"/>
      <c r="O15" s="589"/>
      <c r="P15" s="62"/>
      <c r="Q15" s="58"/>
      <c r="R15" s="122">
        <f>R13+1</f>
        <v>18</v>
      </c>
      <c r="S15" s="57" t="str">
        <f>IF(S13="","",IF(SEARCH(S13,$M$6)&gt;0,MID($M$6,SEARCH(S13,$M$6)+1,1),""))</f>
        <v>水</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水</v>
      </c>
      <c r="D17" s="587"/>
      <c r="E17" s="588"/>
      <c r="F17" s="588"/>
      <c r="G17" s="588"/>
      <c r="H17" s="588"/>
      <c r="I17" s="588"/>
      <c r="J17" s="588"/>
      <c r="K17" s="588"/>
      <c r="L17" s="588"/>
      <c r="M17" s="588"/>
      <c r="N17" s="588"/>
      <c r="O17" s="589"/>
      <c r="P17" s="62"/>
      <c r="Q17" s="54"/>
      <c r="R17" s="122">
        <f>R15+1</f>
        <v>19</v>
      </c>
      <c r="S17" s="57" t="str">
        <f>IF(S15="","",IF(SEARCH(S15,$M$6)&gt;0,MID($M$6,SEARCH(S15,$M$6)+1,1),""))</f>
        <v>木</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木</v>
      </c>
      <c r="D19" s="587"/>
      <c r="E19" s="588"/>
      <c r="F19" s="588"/>
      <c r="G19" s="588"/>
      <c r="H19" s="588"/>
      <c r="I19" s="588"/>
      <c r="J19" s="588"/>
      <c r="K19" s="588"/>
      <c r="L19" s="588"/>
      <c r="M19" s="588"/>
      <c r="N19" s="588"/>
      <c r="O19" s="589"/>
      <c r="P19" s="62"/>
      <c r="Q19" s="58"/>
      <c r="R19" s="122">
        <f>R17+1</f>
        <v>20</v>
      </c>
      <c r="S19" s="57" t="str">
        <f>IF(S17="","",IF(SEARCH(S17,$M$6)&gt;0,MID($M$6,SEARCH(S17,$M$6)+1,1),""))</f>
        <v>金</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金</v>
      </c>
      <c r="D21" s="587"/>
      <c r="E21" s="588"/>
      <c r="F21" s="588"/>
      <c r="G21" s="588"/>
      <c r="H21" s="588"/>
      <c r="I21" s="588"/>
      <c r="J21" s="588"/>
      <c r="K21" s="588"/>
      <c r="L21" s="588"/>
      <c r="M21" s="588"/>
      <c r="N21" s="588"/>
      <c r="O21" s="589"/>
      <c r="P21" s="62"/>
      <c r="Q21" s="54"/>
      <c r="R21" s="122">
        <f>R19+1</f>
        <v>21</v>
      </c>
      <c r="S21" s="57" t="str">
        <f>IF(S19="","",IF(SEARCH(S19,$M$6)&gt;0,MID($M$6,SEARCH(S19,$M$6)+1,1),""))</f>
        <v>土</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土</v>
      </c>
      <c r="D23" s="587"/>
      <c r="E23" s="588"/>
      <c r="F23" s="588"/>
      <c r="G23" s="588"/>
      <c r="H23" s="588"/>
      <c r="I23" s="588"/>
      <c r="J23" s="588"/>
      <c r="K23" s="588"/>
      <c r="L23" s="588"/>
      <c r="M23" s="588"/>
      <c r="N23" s="588"/>
      <c r="O23" s="589"/>
      <c r="P23" s="62"/>
      <c r="Q23" s="58"/>
      <c r="R23" s="122">
        <f>R21+1</f>
        <v>22</v>
      </c>
      <c r="S23" s="57" t="str">
        <f>IF(S21="","",IF(SEARCH(S21,$M$6)&gt;0,MID($M$6,SEARCH(S21,$M$6)+1,1),""))</f>
        <v>日</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485" t="str">
        <f>IF(C23="","",IF(SEARCH(C23,$M$6)&gt;0,MID($M$6,SEARCH(C23,$M$6)+1,1),""))</f>
        <v>日</v>
      </c>
      <c r="D25" s="587"/>
      <c r="E25" s="588"/>
      <c r="F25" s="588"/>
      <c r="G25" s="588"/>
      <c r="H25" s="588"/>
      <c r="I25" s="588"/>
      <c r="J25" s="588"/>
      <c r="K25" s="588"/>
      <c r="L25" s="588"/>
      <c r="M25" s="588"/>
      <c r="N25" s="588"/>
      <c r="O25" s="589"/>
      <c r="P25" s="62"/>
      <c r="Q25" s="54"/>
      <c r="R25" s="122">
        <f>R23+1</f>
        <v>23</v>
      </c>
      <c r="S25" s="57" t="str">
        <f>IF(S23="","",IF(SEARCH(S23,$M$6)&gt;0,MID($M$6,SEARCH(S23,$M$6)+1,1),""))</f>
        <v>月</v>
      </c>
      <c r="T25" s="587"/>
      <c r="U25" s="588"/>
      <c r="V25" s="588"/>
      <c r="W25" s="588"/>
      <c r="X25" s="588"/>
      <c r="Y25" s="588"/>
      <c r="Z25" s="588"/>
      <c r="AA25" s="588"/>
      <c r="AB25" s="588"/>
      <c r="AC25" s="588"/>
      <c r="AD25" s="588"/>
      <c r="AE25" s="589"/>
    </row>
    <row r="26" spans="2:31" s="49" customFormat="1" ht="15" customHeight="1">
      <c r="B26" s="573" t="s">
        <v>114</v>
      </c>
      <c r="C26" s="574"/>
      <c r="D26" s="581"/>
      <c r="E26" s="582"/>
      <c r="F26" s="582"/>
      <c r="G26" s="582"/>
      <c r="H26" s="582"/>
      <c r="I26" s="582"/>
      <c r="J26" s="582"/>
      <c r="K26" s="582"/>
      <c r="L26" s="582"/>
      <c r="M26" s="582"/>
      <c r="N26" s="582"/>
      <c r="O26" s="583"/>
      <c r="P26" s="63"/>
      <c r="Q26" s="54"/>
      <c r="R26" s="573"/>
      <c r="S26" s="57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月</v>
      </c>
      <c r="D27" s="587"/>
      <c r="E27" s="588"/>
      <c r="F27" s="588"/>
      <c r="G27" s="588"/>
      <c r="H27" s="588"/>
      <c r="I27" s="588"/>
      <c r="J27" s="588"/>
      <c r="K27" s="588"/>
      <c r="L27" s="588"/>
      <c r="M27" s="588"/>
      <c r="N27" s="588"/>
      <c r="O27" s="589"/>
      <c r="P27" s="62"/>
      <c r="Q27" s="58"/>
      <c r="R27" s="122">
        <f>R25+1</f>
        <v>24</v>
      </c>
      <c r="S27" s="57" t="str">
        <f>IF(S25="","",IF(SEARCH(S25,$M$6)&gt;0,MID($M$6,SEARCH(S25,$M$6)+1,1),""))</f>
        <v>火</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火</v>
      </c>
      <c r="D29" s="587"/>
      <c r="E29" s="588"/>
      <c r="F29" s="588"/>
      <c r="G29" s="588"/>
      <c r="H29" s="588"/>
      <c r="I29" s="588"/>
      <c r="J29" s="588"/>
      <c r="K29" s="588"/>
      <c r="L29" s="588"/>
      <c r="M29" s="588"/>
      <c r="N29" s="588"/>
      <c r="O29" s="589"/>
      <c r="P29" s="62"/>
      <c r="Q29" s="54"/>
      <c r="R29" s="122">
        <f>R27+1</f>
        <v>25</v>
      </c>
      <c r="S29" s="57" t="str">
        <f>IF(S27="","",IF(SEARCH(S27,$M$6)&gt;0,MID($M$6,SEARCH(S27,$M$6)+1,1),""))</f>
        <v>水</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水</v>
      </c>
      <c r="D31" s="587"/>
      <c r="E31" s="588"/>
      <c r="F31" s="588"/>
      <c r="G31" s="588"/>
      <c r="H31" s="588"/>
      <c r="I31" s="588"/>
      <c r="J31" s="588"/>
      <c r="K31" s="588"/>
      <c r="L31" s="588"/>
      <c r="M31" s="588"/>
      <c r="N31" s="588"/>
      <c r="O31" s="589"/>
      <c r="P31" s="62"/>
      <c r="Q31" s="58"/>
      <c r="R31" s="122">
        <f>R29+1</f>
        <v>26</v>
      </c>
      <c r="S31" s="57" t="str">
        <f>IF(S29="","",IF(SEARCH(S29,$M$6)&gt;0,MID($M$6,SEARCH(S29,$M$6)+1,1),""))</f>
        <v>木</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木</v>
      </c>
      <c r="D33" s="587"/>
      <c r="E33" s="588"/>
      <c r="F33" s="588"/>
      <c r="G33" s="588"/>
      <c r="H33" s="588"/>
      <c r="I33" s="588"/>
      <c r="J33" s="588"/>
      <c r="K33" s="588"/>
      <c r="L33" s="588"/>
      <c r="M33" s="588"/>
      <c r="N33" s="588"/>
      <c r="O33" s="589"/>
      <c r="P33" s="62"/>
      <c r="Q33" s="54"/>
      <c r="R33" s="124">
        <f>R31+1</f>
        <v>27</v>
      </c>
      <c r="S33" s="57" t="str">
        <f>IF(S31="","",IF(SEARCH(S31,$M$6)&gt;0,MID($M$6,SEARCH(S31,$M$6)+1,1),""))</f>
        <v>金</v>
      </c>
      <c r="T33" s="587"/>
      <c r="U33" s="588"/>
      <c r="V33" s="588"/>
      <c r="W33" s="588"/>
      <c r="X33" s="588"/>
      <c r="Y33" s="588"/>
      <c r="Z33" s="588"/>
      <c r="AA33" s="588"/>
      <c r="AB33" s="588"/>
      <c r="AC33" s="588"/>
      <c r="AD33" s="588"/>
      <c r="AE33" s="589"/>
    </row>
    <row r="34" spans="2:31" s="49" customFormat="1" ht="15" customHeight="1">
      <c r="B34" s="613"/>
      <c r="C34" s="61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金</v>
      </c>
      <c r="D35" s="587"/>
      <c r="E35" s="588"/>
      <c r="F35" s="588"/>
      <c r="G35" s="588"/>
      <c r="H35" s="588"/>
      <c r="I35" s="588"/>
      <c r="J35" s="588"/>
      <c r="K35" s="588"/>
      <c r="L35" s="588"/>
      <c r="M35" s="588"/>
      <c r="N35" s="588"/>
      <c r="O35" s="589"/>
      <c r="P35" s="62"/>
      <c r="Q35" s="66"/>
      <c r="R35" s="122">
        <f>R33+1</f>
        <v>28</v>
      </c>
      <c r="S35" s="57" t="str">
        <f>IF(S33="","",IF(SEARCH(S33,$M$6)&gt;0,MID($M$6,SEARCH(S33,$M$6)+1,1),""))</f>
        <v>土</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土</v>
      </c>
      <c r="D37" s="587"/>
      <c r="E37" s="588"/>
      <c r="F37" s="588"/>
      <c r="G37" s="588"/>
      <c r="H37" s="588"/>
      <c r="I37" s="588"/>
      <c r="J37" s="588"/>
      <c r="K37" s="588"/>
      <c r="L37" s="588"/>
      <c r="M37" s="588"/>
      <c r="N37" s="588"/>
      <c r="O37" s="589"/>
      <c r="P37" s="62"/>
      <c r="Q37" s="66"/>
      <c r="R37" s="122">
        <f>R35+1</f>
        <v>29</v>
      </c>
      <c r="S37" s="57" t="str">
        <f>IF(S35="","",IF(SEARCH(S35,$M$6)&gt;0,MID($M$6,SEARCH(S35,$M$6)+1,1),""))</f>
        <v>日</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日</v>
      </c>
      <c r="D39" s="587"/>
      <c r="E39" s="588"/>
      <c r="F39" s="588"/>
      <c r="G39" s="588"/>
      <c r="H39" s="588"/>
      <c r="I39" s="588"/>
      <c r="J39" s="588"/>
      <c r="K39" s="588"/>
      <c r="L39" s="588"/>
      <c r="M39" s="588"/>
      <c r="N39" s="588"/>
      <c r="O39" s="589"/>
      <c r="P39" s="62"/>
      <c r="Q39" s="66"/>
      <c r="R39" s="122">
        <f>R37+1</f>
        <v>30</v>
      </c>
      <c r="S39" s="57" t="str">
        <f>IF(S37="","",IF(SEARCH(S37,$M$6)&gt;0,MID($M$6,SEARCH(S37,$M$6)+1,1),""))</f>
        <v>月</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火</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row r="47" spans="2:31" s="49" customFormat="1" ht="14.25"/>
  </sheetData>
  <mergeCells count="107">
    <mergeCell ref="T42:AE42"/>
    <mergeCell ref="R42:S42"/>
    <mergeCell ref="T38:AE38"/>
    <mergeCell ref="T41:AE41"/>
    <mergeCell ref="T39:AE39"/>
    <mergeCell ref="T40:AE40"/>
    <mergeCell ref="R40:S40"/>
    <mergeCell ref="R38:S38"/>
    <mergeCell ref="T36:AE36"/>
    <mergeCell ref="T37:AE37"/>
    <mergeCell ref="R22:S22"/>
    <mergeCell ref="D22:O22"/>
    <mergeCell ref="T20:AE20"/>
    <mergeCell ref="T32:AE32"/>
    <mergeCell ref="T29:AE29"/>
    <mergeCell ref="T30:AE30"/>
    <mergeCell ref="T33:AE33"/>
    <mergeCell ref="T34:AE34"/>
    <mergeCell ref="T35:AE35"/>
    <mergeCell ref="R24:S24"/>
    <mergeCell ref="R26:S26"/>
    <mergeCell ref="D24:O24"/>
    <mergeCell ref="D25:O25"/>
    <mergeCell ref="T26:AE26"/>
    <mergeCell ref="D26:O26"/>
    <mergeCell ref="T21:AE21"/>
    <mergeCell ref="T22:AE22"/>
    <mergeCell ref="T23:AE23"/>
    <mergeCell ref="T24:AE24"/>
    <mergeCell ref="T25:AE25"/>
    <mergeCell ref="T27:AE27"/>
    <mergeCell ref="T28:AE28"/>
    <mergeCell ref="T31:AE31"/>
    <mergeCell ref="R34:S34"/>
    <mergeCell ref="R28:S28"/>
    <mergeCell ref="R30:S30"/>
    <mergeCell ref="B30:C30"/>
    <mergeCell ref="D31:O31"/>
    <mergeCell ref="B40:C40"/>
    <mergeCell ref="D35:O35"/>
    <mergeCell ref="D36:O36"/>
    <mergeCell ref="B38:C38"/>
    <mergeCell ref="D38:O38"/>
    <mergeCell ref="D39:O39"/>
    <mergeCell ref="D40:O40"/>
    <mergeCell ref="B36:C36"/>
    <mergeCell ref="D37:O37"/>
    <mergeCell ref="R36:S36"/>
    <mergeCell ref="R32:S32"/>
    <mergeCell ref="B42:C42"/>
    <mergeCell ref="B14:C14"/>
    <mergeCell ref="B18:C18"/>
    <mergeCell ref="B16:C16"/>
    <mergeCell ref="B20:C20"/>
    <mergeCell ref="D41:O41"/>
    <mergeCell ref="D42:O42"/>
    <mergeCell ref="L7:L8"/>
    <mergeCell ref="J7:K8"/>
    <mergeCell ref="B12:C12"/>
    <mergeCell ref="D12:O12"/>
    <mergeCell ref="D13:O13"/>
    <mergeCell ref="D14:O14"/>
    <mergeCell ref="B24:C24"/>
    <mergeCell ref="D27:O27"/>
    <mergeCell ref="D29:O29"/>
    <mergeCell ref="D15:O15"/>
    <mergeCell ref="D18:O18"/>
    <mergeCell ref="B34:C34"/>
    <mergeCell ref="D33:O33"/>
    <mergeCell ref="D34:O34"/>
    <mergeCell ref="B28:C28"/>
    <mergeCell ref="B32:C32"/>
    <mergeCell ref="D16:O16"/>
    <mergeCell ref="D23:O23"/>
    <mergeCell ref="D32:O32"/>
    <mergeCell ref="D30:O30"/>
    <mergeCell ref="D11:O11"/>
    <mergeCell ref="D21:O21"/>
    <mergeCell ref="B22:C22"/>
    <mergeCell ref="B26:C26"/>
    <mergeCell ref="J1:K2"/>
    <mergeCell ref="M6:O6"/>
    <mergeCell ref="M7:O7"/>
    <mergeCell ref="M8:O8"/>
    <mergeCell ref="L1:L2"/>
    <mergeCell ref="D17:O17"/>
    <mergeCell ref="D19:O19"/>
    <mergeCell ref="D28:O28"/>
    <mergeCell ref="T7:V8"/>
    <mergeCell ref="W7:W8"/>
    <mergeCell ref="R14:S14"/>
    <mergeCell ref="R16:S16"/>
    <mergeCell ref="R18:S18"/>
    <mergeCell ref="R20:S20"/>
    <mergeCell ref="R12:S12"/>
    <mergeCell ref="D10:O10"/>
    <mergeCell ref="D20:O20"/>
    <mergeCell ref="T16:AE16"/>
    <mergeCell ref="T17:AE17"/>
    <mergeCell ref="T18:AE18"/>
    <mergeCell ref="T19:AE19"/>
    <mergeCell ref="T12:AE12"/>
    <mergeCell ref="T15:AE15"/>
    <mergeCell ref="T10:AE10"/>
    <mergeCell ref="T11:AE11"/>
    <mergeCell ref="T13:AE13"/>
    <mergeCell ref="T14:AE14"/>
  </mergeCells>
  <phoneticPr fontId="2"/>
  <conditionalFormatting sqref="B17:C17 B11:C11 B19:C19 B21 B23 B25 B27 B29 B31 B33 B35 B37 B39 B15:C15 B13:C13">
    <cfRule type="expression" dxfId="1720" priority="12" stopIfTrue="1">
      <formula>$C11="土"</formula>
    </cfRule>
    <cfRule type="expression" dxfId="1719" priority="13" stopIfTrue="1">
      <formula>$C11="日"</formula>
    </cfRule>
  </conditionalFormatting>
  <conditionalFormatting sqref="R13:S13 R15:S15 R17:S17 R19:S19 R21:S21 R23:S23 R25:S25 R27:S27 R29:S29 R31:S31 R33:S33 R35:S35 R37:S37 R39:S39 R41:S41">
    <cfRule type="expression" dxfId="1718" priority="14" stopIfTrue="1">
      <formula>$S13="土"</formula>
    </cfRule>
    <cfRule type="expression" dxfId="1717" priority="15" stopIfTrue="1">
      <formula>$S13="日"</formula>
    </cfRule>
  </conditionalFormatting>
  <conditionalFormatting sqref="Z5 C5">
    <cfRule type="cellIs" dxfId="1716" priority="16" stopIfTrue="1" operator="equal">
      <formula>"16"</formula>
    </cfRule>
  </conditionalFormatting>
  <conditionalFormatting sqref="T37 T11 T39 T13 T15 T17 T19 T21 T23 T25 T27 T29 T31 T33 T35 T41 D11 D39 D13 D15 D17 D19 D21 D23 D25 D27 D29 D31 D33 D35 D37">
    <cfRule type="cellIs" dxfId="1715" priority="19" stopIfTrue="1" operator="between">
      <formula>"1"</formula>
      <formula>"3"</formula>
    </cfRule>
  </conditionalFormatting>
  <conditionalFormatting sqref="Q11">
    <cfRule type="cellIs" dxfId="1714" priority="20" stopIfTrue="1" operator="between">
      <formula>"1"</formula>
      <formula>"1"</formula>
    </cfRule>
  </conditionalFormatting>
  <conditionalFormatting sqref="C33 C21 C37 C23 C25 C39 C35 C29 C31 C27">
    <cfRule type="cellIs" dxfId="1713" priority="21" stopIfTrue="1" operator="equal">
      <formula>"土"</formula>
    </cfRule>
    <cfRule type="cellIs" dxfId="1712" priority="22" stopIfTrue="1" operator="equal">
      <formula>"日"</formula>
    </cfRule>
  </conditionalFormatting>
  <conditionalFormatting sqref="R11:S11">
    <cfRule type="expression" dxfId="1711" priority="23" stopIfTrue="1">
      <formula>$S$11="土"</formula>
    </cfRule>
    <cfRule type="expression" dxfId="1710" priority="24" stopIfTrue="1">
      <formula>$S$11="日"</formula>
    </cfRule>
  </conditionalFormatting>
  <conditionalFormatting sqref="Z6">
    <cfRule type="cellIs" dxfId="1709" priority="4" stopIfTrue="1" operator="between">
      <formula>"17"</formula>
      <formula>"21"</formula>
    </cfRule>
    <cfRule type="expression" dxfId="1708" priority="11" stopIfTrue="1">
      <formula>$I$7+1=VALUE(Z6)</formula>
    </cfRule>
  </conditionalFormatting>
  <conditionalFormatting sqref="AA6">
    <cfRule type="expression" dxfId="1707" priority="3" stopIfTrue="1">
      <formula>$I$7=VALUE(AA6)</formula>
    </cfRule>
    <cfRule type="expression" dxfId="1706" priority="10" stopIfTrue="1">
      <formula>$AA$6="22"</formula>
    </cfRule>
  </conditionalFormatting>
  <conditionalFormatting sqref="AE6">
    <cfRule type="expression" dxfId="1705" priority="9" stopIfTrue="1">
      <formula>$I$7=VALUE(AE6)</formula>
    </cfRule>
  </conditionalFormatting>
  <conditionalFormatting sqref="Z6">
    <cfRule type="expression" dxfId="1704" priority="8" stopIfTrue="1">
      <formula>$I$7=VALUE(Z6)</formula>
    </cfRule>
  </conditionalFormatting>
  <conditionalFormatting sqref="AB6">
    <cfRule type="expression" dxfId="1703" priority="7" stopIfTrue="1">
      <formula>$I$7=VALUE(AB6)</formula>
    </cfRule>
  </conditionalFormatting>
  <conditionalFormatting sqref="AC6">
    <cfRule type="expression" dxfId="1702" priority="6" stopIfTrue="1">
      <formula>$I$7=VALUE(AC6)</formula>
    </cfRule>
  </conditionalFormatting>
  <conditionalFormatting sqref="AD6">
    <cfRule type="expression" dxfId="1701" priority="5" stopIfTrue="1">
      <formula>$I$7=VALUE(AD6)</formula>
    </cfRule>
  </conditionalFormatting>
  <conditionalFormatting sqref="B26:C26">
    <cfRule type="expression" dxfId="1700" priority="2" stopIfTrue="1">
      <formula>$S25="月"</formula>
    </cfRule>
  </conditionalFormatting>
  <conditionalFormatting sqref="B27:C27">
    <cfRule type="expression" dxfId="1699" priority="1">
      <formula>$C$27="月"</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CONCATENATE(年表!$K14)</f>
        <v>8</v>
      </c>
      <c r="E1" s="38" t="s">
        <v>1</v>
      </c>
      <c r="F1" s="6"/>
      <c r="G1" s="6"/>
      <c r="H1" s="6"/>
      <c r="J1" s="599" t="str">
        <f>CONCATENATE(年表!$F$3)</f>
        <v>2021</v>
      </c>
      <c r="K1" s="599"/>
      <c r="L1" s="603" t="s">
        <v>0</v>
      </c>
      <c r="M1" s="61"/>
      <c r="N1" s="61"/>
      <c r="O1" s="61"/>
      <c r="P1" s="71"/>
      <c r="Y1" s="6"/>
      <c r="Z1" s="6"/>
      <c r="AA1" s="72" t="str">
        <f>CONCATENATE(年表!$K32)</f>
        <v>10</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CONCATENATE(年表!$I16)</f>
        <v>1</v>
      </c>
      <c r="C3" s="112" t="str">
        <f>CONCATENATE(年表!$J16)</f>
        <v>2</v>
      </c>
      <c r="D3" s="112" t="str">
        <f>CONCATENATE(年表!$K16)</f>
        <v>3</v>
      </c>
      <c r="E3" s="112" t="str">
        <f>CONCATENATE(年表!$L16)</f>
        <v>4</v>
      </c>
      <c r="F3" s="112" t="str">
        <f>CONCATENATE(年表!$M16)</f>
        <v>5</v>
      </c>
      <c r="G3" s="112" t="str">
        <f>CONCATENATE(年表!$N16)</f>
        <v>6</v>
      </c>
      <c r="H3" s="126" t="str">
        <f>CONCATENATE(年表!$O16)</f>
        <v>7</v>
      </c>
      <c r="L3" s="50"/>
      <c r="O3" s="50"/>
      <c r="P3" s="69"/>
      <c r="Q3" s="50"/>
      <c r="Y3" s="111" t="str">
        <f>CONCATENATE(年表!$I34)</f>
        <v/>
      </c>
      <c r="Z3" s="112" t="str">
        <f>CONCATENATE(年表!$J34)</f>
        <v/>
      </c>
      <c r="AA3" s="112" t="str">
        <f>CONCATENATE(年表!$K34)</f>
        <v/>
      </c>
      <c r="AB3" s="112" t="str">
        <f>CONCATENATE(年表!$L34)</f>
        <v/>
      </c>
      <c r="AC3" s="112" t="str">
        <f>CONCATENATE(年表!$M34)</f>
        <v/>
      </c>
      <c r="AD3" s="112" t="str">
        <f>CONCATENATE(年表!$N34)</f>
        <v>1</v>
      </c>
      <c r="AE3" s="126" t="str">
        <f>CONCATENATE(年表!$O34)</f>
        <v>2</v>
      </c>
    </row>
    <row r="4" spans="2:31" s="1" customFormat="1" ht="12" customHeight="1">
      <c r="B4" s="111" t="str">
        <f>CONCATENATE(年表!$I17)</f>
        <v>8</v>
      </c>
      <c r="C4" s="112" t="str">
        <f>CONCATENATE(年表!$J17)</f>
        <v>9</v>
      </c>
      <c r="D4" s="112" t="str">
        <f>CONCATENATE(年表!$K17)</f>
        <v>10</v>
      </c>
      <c r="E4" s="112" t="str">
        <f>CONCATENATE(年表!$L17)</f>
        <v>11</v>
      </c>
      <c r="F4" s="112" t="str">
        <f>CONCATENATE(年表!$M17)</f>
        <v>12</v>
      </c>
      <c r="G4" s="112" t="str">
        <f>CONCATENATE(年表!$N17)</f>
        <v>13</v>
      </c>
      <c r="H4" s="126" t="str">
        <f>CONCATENATE(年表!$O17)</f>
        <v>14</v>
      </c>
      <c r="L4" s="56"/>
      <c r="M4" s="74"/>
      <c r="N4" s="74"/>
      <c r="O4" s="56"/>
      <c r="P4" s="56"/>
      <c r="Q4" s="50"/>
      <c r="Y4" s="111" t="str">
        <f>CONCATENATE(年表!$I35)</f>
        <v>3</v>
      </c>
      <c r="Z4" s="112" t="str">
        <f>CONCATENATE(年表!$J35)</f>
        <v>4</v>
      </c>
      <c r="AA4" s="112" t="str">
        <f>CONCATENATE(年表!$K35)</f>
        <v>5</v>
      </c>
      <c r="AB4" s="112" t="str">
        <f>CONCATENATE(年表!$L35)</f>
        <v>6</v>
      </c>
      <c r="AC4" s="112" t="str">
        <f>CONCATENATE(年表!$M35)</f>
        <v>7</v>
      </c>
      <c r="AD4" s="112" t="str">
        <f>CONCATENATE(年表!$N35)</f>
        <v>8</v>
      </c>
      <c r="AE4" s="126" t="str">
        <f>CONCATENATE(年表!$O35)</f>
        <v>9</v>
      </c>
    </row>
    <row r="5" spans="2:31" s="1" customFormat="1" ht="12" customHeight="1">
      <c r="B5" s="111" t="str">
        <f>CONCATENATE(年表!$I18)</f>
        <v>15</v>
      </c>
      <c r="C5" s="112" t="str">
        <f>CONCATENATE(年表!$J18)</f>
        <v>16</v>
      </c>
      <c r="D5" s="112" t="str">
        <f>CONCATENATE(年表!$K18)</f>
        <v>17</v>
      </c>
      <c r="E5" s="112" t="str">
        <f>CONCATENATE(年表!$L18)</f>
        <v>18</v>
      </c>
      <c r="F5" s="112" t="str">
        <f>CONCATENATE(年表!$M18)</f>
        <v>19</v>
      </c>
      <c r="G5" s="112" t="str">
        <f>CONCATENATE(年表!$N18)</f>
        <v>20</v>
      </c>
      <c r="H5" s="126" t="str">
        <f>CONCATENATE(年表!$O18)</f>
        <v>21</v>
      </c>
      <c r="J5" s="55"/>
      <c r="K5" s="56"/>
      <c r="L5" s="56"/>
      <c r="M5" s="74"/>
      <c r="N5" s="74"/>
      <c r="O5" s="56"/>
      <c r="P5" s="56"/>
      <c r="Q5" s="50"/>
      <c r="Y5" s="111" t="str">
        <f>CONCATENATE(年表!$I36)</f>
        <v>10</v>
      </c>
      <c r="Z5" s="112" t="str">
        <f>CONCATENATE(年表!$J36)</f>
        <v>11</v>
      </c>
      <c r="AA5" s="112" t="str">
        <f>CONCATENATE(年表!$K36)</f>
        <v>12</v>
      </c>
      <c r="AB5" s="112" t="str">
        <f>CONCATENATE(年表!$L36)</f>
        <v>13</v>
      </c>
      <c r="AC5" s="112" t="str">
        <f>CONCATENATE(年表!$M36)</f>
        <v>14</v>
      </c>
      <c r="AD5" s="112" t="str">
        <f>CONCATENATE(年表!$N36)</f>
        <v>15</v>
      </c>
      <c r="AE5" s="126" t="str">
        <f>CONCATENATE(年表!$O36)</f>
        <v>16</v>
      </c>
    </row>
    <row r="6" spans="2:31" s="1" customFormat="1" ht="12" customHeight="1">
      <c r="B6" s="111" t="str">
        <f>CONCATENATE(年表!$I19)</f>
        <v>22</v>
      </c>
      <c r="C6" s="112" t="str">
        <f>CONCATENATE(年表!$J19)</f>
        <v>23</v>
      </c>
      <c r="D6" s="112" t="str">
        <f>CONCATENATE(年表!$K19)</f>
        <v>24</v>
      </c>
      <c r="E6" s="112" t="str">
        <f>CONCATENATE(年表!$L19)</f>
        <v>25</v>
      </c>
      <c r="F6" s="112" t="str">
        <f>CONCATENATE(年表!$M19)</f>
        <v>26</v>
      </c>
      <c r="G6" s="112" t="str">
        <f>CONCATENATE(年表!$N19)</f>
        <v>27</v>
      </c>
      <c r="H6" s="126" t="str">
        <f>CONCATENATE(年表!$O19)</f>
        <v>28</v>
      </c>
      <c r="J6" s="50"/>
      <c r="K6" s="50"/>
      <c r="L6" s="50"/>
      <c r="M6" s="600" t="s">
        <v>47</v>
      </c>
      <c r="N6" s="600"/>
      <c r="O6" s="600"/>
      <c r="P6" s="50"/>
      <c r="Q6" s="50"/>
      <c r="Y6" s="111" t="str">
        <f>CONCATENATE(年表!$I37)</f>
        <v>17</v>
      </c>
      <c r="Z6" s="112" t="str">
        <f>CONCATENATE(年表!$J37)</f>
        <v>18</v>
      </c>
      <c r="AA6" s="112" t="str">
        <f>CONCATENATE(年表!$K37)</f>
        <v>19</v>
      </c>
      <c r="AB6" s="112" t="str">
        <f>CONCATENATE(年表!$L37)</f>
        <v>20</v>
      </c>
      <c r="AC6" s="112" t="str">
        <f>CONCATENATE(年表!$M37)</f>
        <v>21</v>
      </c>
      <c r="AD6" s="112" t="str">
        <f>CONCATENATE(年表!$N37)</f>
        <v>22</v>
      </c>
      <c r="AE6" s="126" t="str">
        <f>CONCATENATE(年表!$O37)</f>
        <v>23</v>
      </c>
    </row>
    <row r="7" spans="2:31" s="1" customFormat="1" ht="12" customHeight="1">
      <c r="B7" s="111" t="str">
        <f>CONCATENATE(年表!$I20)</f>
        <v>29</v>
      </c>
      <c r="C7" s="112" t="str">
        <f>CONCATENATE(年表!$J20)</f>
        <v>30</v>
      </c>
      <c r="D7" s="112" t="str">
        <f>CONCATENATE(年表!$K20)</f>
        <v>31</v>
      </c>
      <c r="E7" s="112" t="str">
        <f>CONCATENATE(年表!$L20)</f>
        <v/>
      </c>
      <c r="F7" s="112" t="str">
        <f>CONCATENATE(年表!$M20)</f>
        <v/>
      </c>
      <c r="G7" s="112" t="str">
        <f>CONCATENATE(年表!$N20)</f>
        <v/>
      </c>
      <c r="H7" s="126" t="str">
        <f>CONCATENATE(年表!$O20)</f>
        <v/>
      </c>
      <c r="I7" s="425">
        <f>INT(23.2488+0.242194*(年表!$F$3-1980)-INT((年表!$F$3-1980)/4))</f>
        <v>23</v>
      </c>
      <c r="J7" s="586" t="str">
        <f>CONCATENATE(年表!$K23)</f>
        <v>9</v>
      </c>
      <c r="K7" s="586"/>
      <c r="L7" s="592" t="s">
        <v>1</v>
      </c>
      <c r="M7" s="601" t="str">
        <f>CONCATENATE($J$1,"/",$J$7,"/1")</f>
        <v>2021/9/1</v>
      </c>
      <c r="N7" s="601"/>
      <c r="O7" s="601"/>
      <c r="P7" s="56"/>
      <c r="Q7" s="50"/>
      <c r="T7" s="586" t="str">
        <f>CONCATENATE(年表!$K23)</f>
        <v>9</v>
      </c>
      <c r="U7" s="586"/>
      <c r="V7" s="586"/>
      <c r="W7" s="592" t="s">
        <v>1</v>
      </c>
      <c r="Y7" s="111" t="str">
        <f>CONCATENATE(年表!$I38)</f>
        <v>24</v>
      </c>
      <c r="Z7" s="112" t="str">
        <f>CONCATENATE(年表!$J38)</f>
        <v>25</v>
      </c>
      <c r="AA7" s="112" t="str">
        <f>CONCATENATE(年表!$K38)</f>
        <v>26</v>
      </c>
      <c r="AB7" s="112" t="str">
        <f>CONCATENATE(年表!$L38)</f>
        <v>27</v>
      </c>
      <c r="AC7" s="112" t="str">
        <f>CONCATENATE(年表!$M38)</f>
        <v>28</v>
      </c>
      <c r="AD7" s="112" t="str">
        <f>CONCATENATE(年表!$N38)</f>
        <v>29</v>
      </c>
      <c r="AE7" s="126" t="str">
        <f>CONCATENATE(年表!$O38)</f>
        <v>30</v>
      </c>
    </row>
    <row r="8" spans="2:31" s="1" customFormat="1" ht="12" customHeight="1">
      <c r="B8" s="111" t="str">
        <f>CONCATENATE(年表!$I21)</f>
        <v/>
      </c>
      <c r="C8" s="112" t="str">
        <f>CONCATENATE(年表!$J21)</f>
        <v/>
      </c>
      <c r="D8" s="112" t="str">
        <f>CONCATENATE(年表!$K21)</f>
        <v/>
      </c>
      <c r="E8" s="112" t="str">
        <f>CONCATENATE(年表!$L21)</f>
        <v/>
      </c>
      <c r="F8" s="112" t="str">
        <f>CONCATENATE(年表!$M21)</f>
        <v/>
      </c>
      <c r="G8" s="112" t="str">
        <f>CONCATENATE(年表!$N21)</f>
        <v/>
      </c>
      <c r="H8" s="126" t="str">
        <f>CONCATENATE(年表!$O21)</f>
        <v/>
      </c>
      <c r="I8" s="425"/>
      <c r="J8" s="586"/>
      <c r="K8" s="586"/>
      <c r="L8" s="592"/>
      <c r="M8" s="602" t="str">
        <f>MID("日月火水木金土",WEEKDAY($M$7,1),1)</f>
        <v>水</v>
      </c>
      <c r="N8" s="602"/>
      <c r="O8" s="602"/>
      <c r="P8" s="56"/>
      <c r="Q8" s="50"/>
      <c r="R8" s="46"/>
      <c r="T8" s="586"/>
      <c r="U8" s="586"/>
      <c r="V8" s="586"/>
      <c r="W8" s="592"/>
      <c r="Y8" s="111" t="str">
        <f>CONCATENATE(年表!$I39)</f>
        <v>31</v>
      </c>
      <c r="Z8" s="112" t="str">
        <f>CONCATENATE(年表!$J39)</f>
        <v/>
      </c>
      <c r="AA8" s="112" t="str">
        <f>CONCATENATE(年表!$K39)</f>
        <v/>
      </c>
      <c r="AB8" s="112" t="str">
        <f>CONCATENATE(年表!$L39)</f>
        <v/>
      </c>
      <c r="AC8" s="112" t="str">
        <f>CONCATENATE(年表!$M39)</f>
        <v/>
      </c>
      <c r="AD8" s="112" t="str">
        <f>CONCATENATE(年表!$N39)</f>
        <v/>
      </c>
      <c r="AE8" s="126" t="str">
        <f>CONCATENATE(年表!$O39)</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水</v>
      </c>
      <c r="D11" s="587"/>
      <c r="E11" s="588"/>
      <c r="F11" s="588"/>
      <c r="G11" s="588"/>
      <c r="H11" s="588"/>
      <c r="I11" s="588"/>
      <c r="J11" s="588"/>
      <c r="K11" s="588"/>
      <c r="L11" s="588"/>
      <c r="M11" s="588"/>
      <c r="N11" s="588"/>
      <c r="O11" s="589"/>
      <c r="P11" s="62"/>
      <c r="Q11" s="58"/>
      <c r="R11" s="122">
        <f>B39+1</f>
        <v>16</v>
      </c>
      <c r="S11" s="57" t="str">
        <f>IF(R11="","",IF(SEARCH(C39,$M$6)&gt;0,MID($M$6,SEARCH(C39,$M$6)+1,1),""))</f>
        <v>木</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t="str">
        <f>IF(S11="月","敬老の日","")</f>
        <v/>
      </c>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木</v>
      </c>
      <c r="D13" s="587"/>
      <c r="E13" s="588"/>
      <c r="F13" s="588"/>
      <c r="G13" s="588"/>
      <c r="H13" s="588"/>
      <c r="I13" s="588"/>
      <c r="J13" s="588"/>
      <c r="K13" s="588"/>
      <c r="L13" s="588"/>
      <c r="M13" s="588"/>
      <c r="N13" s="588"/>
      <c r="O13" s="589"/>
      <c r="P13" s="62"/>
      <c r="Q13" s="54"/>
      <c r="R13" s="122">
        <f>R11+1</f>
        <v>17</v>
      </c>
      <c r="S13" s="57" t="str">
        <f>IF(S11="","",IF(SEARCH(S11,$M$6)&gt;0,MID($M$6,SEARCH(S11,$M$6)+1,1),""))</f>
        <v>金</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t="str">
        <f>IF(S13="月","敬老の日","")</f>
        <v/>
      </c>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金</v>
      </c>
      <c r="D15" s="587"/>
      <c r="E15" s="588"/>
      <c r="F15" s="588"/>
      <c r="G15" s="588"/>
      <c r="H15" s="588"/>
      <c r="I15" s="588"/>
      <c r="J15" s="588"/>
      <c r="K15" s="588"/>
      <c r="L15" s="588"/>
      <c r="M15" s="588"/>
      <c r="N15" s="588"/>
      <c r="O15" s="589"/>
      <c r="P15" s="62"/>
      <c r="Q15" s="58"/>
      <c r="R15" s="122">
        <f>R13+1</f>
        <v>18</v>
      </c>
      <c r="S15" s="57" t="str">
        <f>IF(S13="","",IF(SEARCH(S13,$M$6)&gt;0,MID($M$6,SEARCH(S13,$M$6)+1,1),""))</f>
        <v>土</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t="str">
        <f>IF(S15="月","敬老の日","")</f>
        <v/>
      </c>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土</v>
      </c>
      <c r="D17" s="587"/>
      <c r="E17" s="588"/>
      <c r="F17" s="588"/>
      <c r="G17" s="588"/>
      <c r="H17" s="588"/>
      <c r="I17" s="588"/>
      <c r="J17" s="588"/>
      <c r="K17" s="588"/>
      <c r="L17" s="588"/>
      <c r="M17" s="588"/>
      <c r="N17" s="588"/>
      <c r="O17" s="589"/>
      <c r="P17" s="62"/>
      <c r="Q17" s="54"/>
      <c r="R17" s="122">
        <f>R15+1</f>
        <v>19</v>
      </c>
      <c r="S17" s="57" t="str">
        <f>IF(S15="","",IF(SEARCH(S15,$M$6)&gt;0,MID($M$6,SEARCH(S15,$M$6)+1,1),""))</f>
        <v>日</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t="str">
        <f>IF(S17="月","敬老の日","")</f>
        <v/>
      </c>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日</v>
      </c>
      <c r="D19" s="587"/>
      <c r="E19" s="588"/>
      <c r="F19" s="588"/>
      <c r="G19" s="588"/>
      <c r="H19" s="588"/>
      <c r="I19" s="588"/>
      <c r="J19" s="588"/>
      <c r="K19" s="588"/>
      <c r="L19" s="588"/>
      <c r="M19" s="588"/>
      <c r="N19" s="588"/>
      <c r="O19" s="589"/>
      <c r="P19" s="62"/>
      <c r="Q19" s="58"/>
      <c r="R19" s="122">
        <f>R17+1</f>
        <v>20</v>
      </c>
      <c r="S19" s="57" t="str">
        <f>IF(S17="","",IF(SEARCH(S17,$M$6)&gt;0,MID($M$6,SEARCH(S17,$M$6)+1,1),""))</f>
        <v>月</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t="str">
        <f>IF(S19="月","敬老の日","")</f>
        <v>敬老の日</v>
      </c>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月</v>
      </c>
      <c r="D21" s="587"/>
      <c r="E21" s="588"/>
      <c r="F21" s="588"/>
      <c r="G21" s="588"/>
      <c r="H21" s="588"/>
      <c r="I21" s="588"/>
      <c r="J21" s="588"/>
      <c r="K21" s="588"/>
      <c r="L21" s="588"/>
      <c r="M21" s="588"/>
      <c r="N21" s="588"/>
      <c r="O21" s="589"/>
      <c r="P21" s="62"/>
      <c r="Q21" s="54"/>
      <c r="R21" s="122">
        <f>R19+1</f>
        <v>21</v>
      </c>
      <c r="S21" s="57" t="str">
        <f>IF(S19="","",IF(SEARCH(S19,$M$6)&gt;0,MID($M$6,SEARCH(S19,$M$6)+1,1),""))</f>
        <v>火</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t="str">
        <f>IF(S21="月","敬老の日","")</f>
        <v/>
      </c>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火</v>
      </c>
      <c r="D23" s="587"/>
      <c r="E23" s="588"/>
      <c r="F23" s="588"/>
      <c r="G23" s="588"/>
      <c r="H23" s="588"/>
      <c r="I23" s="588"/>
      <c r="J23" s="588"/>
      <c r="K23" s="588"/>
      <c r="L23" s="588"/>
      <c r="M23" s="588"/>
      <c r="N23" s="588"/>
      <c r="O23" s="589"/>
      <c r="P23" s="62"/>
      <c r="Q23" s="58"/>
      <c r="R23" s="122">
        <f>R21+1</f>
        <v>22</v>
      </c>
      <c r="S23" s="122" t="str">
        <f>IF(S21="","",IF(SEARCH(S21,$M$6)&gt;0,MID($M$6,SEARCH(S21,$M$6)+1,1),""))</f>
        <v>水</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84" t="str">
        <f>IF($I$7=22,"秋分の日","")</f>
        <v/>
      </c>
      <c r="S24" s="585"/>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水</v>
      </c>
      <c r="D25" s="587"/>
      <c r="E25" s="588"/>
      <c r="F25" s="588"/>
      <c r="G25" s="588"/>
      <c r="H25" s="588"/>
      <c r="I25" s="588"/>
      <c r="J25" s="588"/>
      <c r="K25" s="588"/>
      <c r="L25" s="588"/>
      <c r="M25" s="588"/>
      <c r="N25" s="588"/>
      <c r="O25" s="589"/>
      <c r="P25" s="62"/>
      <c r="Q25" s="54"/>
      <c r="R25" s="122">
        <f>R23+1</f>
        <v>23</v>
      </c>
      <c r="S25" s="122" t="str">
        <f>IF(S23="","",IF(SEARCH(S23,$M$6)&gt;0,MID($M$6,SEARCH(S23,$M$6)+1,1),""))</f>
        <v>木</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84" t="str">
        <f>IF($I$7=23,"秋分の日","")</f>
        <v>秋分の日</v>
      </c>
      <c r="S26" s="585"/>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木</v>
      </c>
      <c r="D27" s="587"/>
      <c r="E27" s="588"/>
      <c r="F27" s="588"/>
      <c r="G27" s="588"/>
      <c r="H27" s="588"/>
      <c r="I27" s="588"/>
      <c r="J27" s="588"/>
      <c r="K27" s="588"/>
      <c r="L27" s="588"/>
      <c r="M27" s="588"/>
      <c r="N27" s="588"/>
      <c r="O27" s="589"/>
      <c r="P27" s="62"/>
      <c r="Q27" s="58"/>
      <c r="R27" s="122">
        <f>R25+1</f>
        <v>24</v>
      </c>
      <c r="S27" s="122" t="str">
        <f>IF(S25="","",IF(SEARCH(S25,$M$6)&gt;0,MID($M$6,SEARCH(S25,$M$6)+1,1),""))</f>
        <v>金</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金</v>
      </c>
      <c r="D29" s="587"/>
      <c r="E29" s="588"/>
      <c r="F29" s="588"/>
      <c r="G29" s="588"/>
      <c r="H29" s="588"/>
      <c r="I29" s="588"/>
      <c r="J29" s="588"/>
      <c r="K29" s="588"/>
      <c r="L29" s="588"/>
      <c r="M29" s="588"/>
      <c r="N29" s="588"/>
      <c r="O29" s="589"/>
      <c r="P29" s="62"/>
      <c r="Q29" s="54"/>
      <c r="R29" s="122">
        <f>R27+1</f>
        <v>25</v>
      </c>
      <c r="S29" s="57" t="str">
        <f>IF(S27="","",IF(SEARCH(S27,$M$6)&gt;0,MID($M$6,SEARCH(S27,$M$6)+1,1),""))</f>
        <v>土</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土</v>
      </c>
      <c r="D31" s="587"/>
      <c r="E31" s="588"/>
      <c r="F31" s="588"/>
      <c r="G31" s="588"/>
      <c r="H31" s="588"/>
      <c r="I31" s="588"/>
      <c r="J31" s="588"/>
      <c r="K31" s="588"/>
      <c r="L31" s="588"/>
      <c r="M31" s="588"/>
      <c r="N31" s="588"/>
      <c r="O31" s="589"/>
      <c r="P31" s="62"/>
      <c r="Q31" s="58"/>
      <c r="R31" s="122">
        <f>R29+1</f>
        <v>26</v>
      </c>
      <c r="S31" s="57" t="str">
        <f>IF(S29="","",IF(SEARCH(S29,$M$6)&gt;0,MID($M$6,SEARCH(S29,$M$6)+1,1),""))</f>
        <v>日</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日</v>
      </c>
      <c r="D33" s="587"/>
      <c r="E33" s="588"/>
      <c r="F33" s="588"/>
      <c r="G33" s="588"/>
      <c r="H33" s="588"/>
      <c r="I33" s="588"/>
      <c r="J33" s="588"/>
      <c r="K33" s="588"/>
      <c r="L33" s="588"/>
      <c r="M33" s="588"/>
      <c r="N33" s="588"/>
      <c r="O33" s="589"/>
      <c r="P33" s="62"/>
      <c r="Q33" s="54"/>
      <c r="R33" s="122">
        <f>R31+1</f>
        <v>27</v>
      </c>
      <c r="S33" s="57" t="str">
        <f>IF(S31="","",IF(SEARCH(S31,$M$6)&gt;0,MID($M$6,SEARCH(S31,$M$6)+1,1),""))</f>
        <v>月</v>
      </c>
      <c r="T33" s="587"/>
      <c r="U33" s="588"/>
      <c r="V33" s="588"/>
      <c r="W33" s="588"/>
      <c r="X33" s="588"/>
      <c r="Y33" s="588"/>
      <c r="Z33" s="588"/>
      <c r="AA33" s="588"/>
      <c r="AB33" s="588"/>
      <c r="AC33" s="588"/>
      <c r="AD33" s="588"/>
      <c r="AE33" s="589"/>
    </row>
    <row r="34" spans="2:31" s="49" customFormat="1" ht="15" customHeight="1">
      <c r="B34" s="613"/>
      <c r="C34" s="61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月</v>
      </c>
      <c r="D35" s="587"/>
      <c r="E35" s="588"/>
      <c r="F35" s="588"/>
      <c r="G35" s="588"/>
      <c r="H35" s="588"/>
      <c r="I35" s="588"/>
      <c r="J35" s="588"/>
      <c r="K35" s="588"/>
      <c r="L35" s="588"/>
      <c r="M35" s="588"/>
      <c r="N35" s="588"/>
      <c r="O35" s="589"/>
      <c r="P35" s="62"/>
      <c r="Q35" s="66"/>
      <c r="R35" s="122">
        <f>R33+1</f>
        <v>28</v>
      </c>
      <c r="S35" s="57" t="str">
        <f>IF(S33="","",IF(SEARCH(S33,$M$6)&gt;0,MID($M$6,SEARCH(S33,$M$6)+1,1),""))</f>
        <v>火</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火</v>
      </c>
      <c r="D37" s="587"/>
      <c r="E37" s="588"/>
      <c r="F37" s="588"/>
      <c r="G37" s="588"/>
      <c r="H37" s="588"/>
      <c r="I37" s="588"/>
      <c r="J37" s="588"/>
      <c r="K37" s="588"/>
      <c r="L37" s="588"/>
      <c r="M37" s="588"/>
      <c r="N37" s="588"/>
      <c r="O37" s="589"/>
      <c r="P37" s="62"/>
      <c r="Q37" s="66"/>
      <c r="R37" s="122">
        <f>R35+1</f>
        <v>29</v>
      </c>
      <c r="S37" s="57" t="str">
        <f>IF(S35="","",IF(SEARCH(S35,$M$6)&gt;0,MID($M$6,SEARCH(S35,$M$6)+1,1),""))</f>
        <v>水</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水</v>
      </c>
      <c r="D39" s="587"/>
      <c r="E39" s="588"/>
      <c r="F39" s="588"/>
      <c r="G39" s="588"/>
      <c r="H39" s="588"/>
      <c r="I39" s="588"/>
      <c r="J39" s="588"/>
      <c r="K39" s="588"/>
      <c r="L39" s="588"/>
      <c r="M39" s="588"/>
      <c r="N39" s="588"/>
      <c r="O39" s="589"/>
      <c r="P39" s="62"/>
      <c r="Q39" s="66"/>
      <c r="R39" s="122">
        <f>R37+1</f>
        <v>30</v>
      </c>
      <c r="S39" s="57" t="str">
        <f>IF(S37="","",IF(SEARCH(S37,$M$6)&gt;0,MID($M$6,SEARCH(S37,$M$6)+1,1),""))</f>
        <v>木</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c r="S41" s="57" t="str">
        <f>IF(R41="","",IF(SEARCH(S39,$M$6)&gt;0,MID($M$6,SEARCH(S39,$M$6)+1,1),""))</f>
        <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c r="R46" s="83"/>
    </row>
    <row r="47" spans="2:31" s="49" customFormat="1" ht="14.25"/>
  </sheetData>
  <sheetProtection sheet="1"/>
  <mergeCells count="107">
    <mergeCell ref="D41:O41"/>
    <mergeCell ref="D42:O42"/>
    <mergeCell ref="B42:C42"/>
    <mergeCell ref="B14:C14"/>
    <mergeCell ref="B18:C18"/>
    <mergeCell ref="B16:C16"/>
    <mergeCell ref="D13:O13"/>
    <mergeCell ref="D14:O14"/>
    <mergeCell ref="B26:C26"/>
    <mergeCell ref="D23:O23"/>
    <mergeCell ref="D26:O26"/>
    <mergeCell ref="B24:C24"/>
    <mergeCell ref="D40:O40"/>
    <mergeCell ref="B36:C36"/>
    <mergeCell ref="D37:O37"/>
    <mergeCell ref="B40:C40"/>
    <mergeCell ref="D35:O35"/>
    <mergeCell ref="D36:O36"/>
    <mergeCell ref="B38:C38"/>
    <mergeCell ref="D38:O38"/>
    <mergeCell ref="R12:S12"/>
    <mergeCell ref="J1:K2"/>
    <mergeCell ref="M6:O6"/>
    <mergeCell ref="M7:O7"/>
    <mergeCell ref="M8:O8"/>
    <mergeCell ref="L1:L2"/>
    <mergeCell ref="D10:O10"/>
    <mergeCell ref="D11:O11"/>
    <mergeCell ref="B22:C22"/>
    <mergeCell ref="D21:O21"/>
    <mergeCell ref="D19:O19"/>
    <mergeCell ref="D20:O20"/>
    <mergeCell ref="B20:C20"/>
    <mergeCell ref="R14:S14"/>
    <mergeCell ref="R16:S16"/>
    <mergeCell ref="R18:S18"/>
    <mergeCell ref="R20:S20"/>
    <mergeCell ref="L7:L8"/>
    <mergeCell ref="J7:K8"/>
    <mergeCell ref="B12:C12"/>
    <mergeCell ref="D12:O12"/>
    <mergeCell ref="T27:AE27"/>
    <mergeCell ref="T28:AE28"/>
    <mergeCell ref="T31:AE31"/>
    <mergeCell ref="T32:AE32"/>
    <mergeCell ref="T29:AE29"/>
    <mergeCell ref="R34:S34"/>
    <mergeCell ref="B30:C30"/>
    <mergeCell ref="D31:O31"/>
    <mergeCell ref="D32:O32"/>
    <mergeCell ref="D27:O27"/>
    <mergeCell ref="D29:O29"/>
    <mergeCell ref="D30:O30"/>
    <mergeCell ref="B28:C28"/>
    <mergeCell ref="B32:C32"/>
    <mergeCell ref="R30:S30"/>
    <mergeCell ref="B34:C34"/>
    <mergeCell ref="D33:O33"/>
    <mergeCell ref="D34:O34"/>
    <mergeCell ref="T21:AE21"/>
    <mergeCell ref="T22:AE22"/>
    <mergeCell ref="T23:AE23"/>
    <mergeCell ref="T24:AE24"/>
    <mergeCell ref="T25:AE25"/>
    <mergeCell ref="D39:O39"/>
    <mergeCell ref="D15:O15"/>
    <mergeCell ref="D18:O18"/>
    <mergeCell ref="T16:AE16"/>
    <mergeCell ref="T17:AE17"/>
    <mergeCell ref="T18:AE18"/>
    <mergeCell ref="D16:O16"/>
    <mergeCell ref="D17:O17"/>
    <mergeCell ref="R22:S22"/>
    <mergeCell ref="D22:O22"/>
    <mergeCell ref="R36:S36"/>
    <mergeCell ref="R32:S32"/>
    <mergeCell ref="R24:S24"/>
    <mergeCell ref="R26:S26"/>
    <mergeCell ref="D28:O28"/>
    <mergeCell ref="R28:S28"/>
    <mergeCell ref="D24:O24"/>
    <mergeCell ref="D25:O25"/>
    <mergeCell ref="T37:AE37"/>
    <mergeCell ref="T42:AE42"/>
    <mergeCell ref="R42:S42"/>
    <mergeCell ref="T38:AE38"/>
    <mergeCell ref="T41:AE41"/>
    <mergeCell ref="T39:AE39"/>
    <mergeCell ref="T40:AE40"/>
    <mergeCell ref="R40:S40"/>
    <mergeCell ref="R38:S38"/>
    <mergeCell ref="W7:W8"/>
    <mergeCell ref="T19:AE19"/>
    <mergeCell ref="T12:AE12"/>
    <mergeCell ref="T15:AE15"/>
    <mergeCell ref="T10:AE10"/>
    <mergeCell ref="T11:AE11"/>
    <mergeCell ref="T13:AE13"/>
    <mergeCell ref="T14:AE14"/>
    <mergeCell ref="T7:V8"/>
    <mergeCell ref="T30:AE30"/>
    <mergeCell ref="T33:AE33"/>
    <mergeCell ref="T34:AE34"/>
    <mergeCell ref="T20:AE20"/>
    <mergeCell ref="T26:AE26"/>
    <mergeCell ref="T35:AE35"/>
    <mergeCell ref="T36:AE36"/>
  </mergeCells>
  <phoneticPr fontId="2"/>
  <conditionalFormatting sqref="B17:C17 B11:C11 B19:C19 B21 B23 B25 B27 B29 B31 B33 B35 B37 B13:C13 B15:C15">
    <cfRule type="expression" dxfId="1698" priority="56" stopIfTrue="1">
      <formula>$C11="土"</formula>
    </cfRule>
    <cfRule type="expression" dxfId="1697" priority="57" stopIfTrue="1">
      <formula>$C11="日"</formula>
    </cfRule>
  </conditionalFormatting>
  <conditionalFormatting sqref="R41 R35:S35 R37:S37 R33:S33 R39:S39">
    <cfRule type="expression" dxfId="1696" priority="58" stopIfTrue="1">
      <formula>$S33="土"</formula>
    </cfRule>
    <cfRule type="expression" dxfId="1695" priority="59" stopIfTrue="1">
      <formula>$S33="日"</formula>
    </cfRule>
  </conditionalFormatting>
  <conditionalFormatting sqref="R17:S17 R15:S15 S19">
    <cfRule type="expression" dxfId="1694" priority="60" stopIfTrue="1">
      <formula>$S15="土"</formula>
    </cfRule>
    <cfRule type="expression" dxfId="1693" priority="61" stopIfTrue="1">
      <formula>$S15="日"</formula>
    </cfRule>
    <cfRule type="expression" dxfId="1692" priority="62" stopIfTrue="1">
      <formula>$S13="日"</formula>
    </cfRule>
  </conditionalFormatting>
  <conditionalFormatting sqref="R12:S12 R14:S14 R16:S16 R18:S18 R20:S20 R22:S22">
    <cfRule type="expression" dxfId="1691" priority="63" stopIfTrue="1">
      <formula>$S11="月"</formula>
    </cfRule>
  </conditionalFormatting>
  <conditionalFormatting sqref="Z4">
    <cfRule type="cellIs" dxfId="1690" priority="64" stopIfTrue="1" operator="equal">
      <formula>"9"</formula>
    </cfRule>
  </conditionalFormatting>
  <conditionalFormatting sqref="Z5">
    <cfRule type="cellIs" dxfId="1689" priority="65" stopIfTrue="1" operator="between">
      <formula>"10"</formula>
      <formula>"15"</formula>
    </cfRule>
  </conditionalFormatting>
  <conditionalFormatting sqref="T37 T11 T39 T13 T15 T17 T19 T21 T23 T25 T27 T29 T31 T33 T35 T41 D11 D39 D13 D15 D17 D19 D21 D23 D25 D27 D29 D31 D33 D35 D37">
    <cfRule type="cellIs" dxfId="1688" priority="66" stopIfTrue="1" operator="between">
      <formula>"1"</formula>
      <formula>"3"</formula>
    </cfRule>
  </conditionalFormatting>
  <conditionalFormatting sqref="Q11">
    <cfRule type="cellIs" dxfId="1687" priority="67" stopIfTrue="1" operator="between">
      <formula>"1"</formula>
      <formula>"1"</formula>
    </cfRule>
  </conditionalFormatting>
  <conditionalFormatting sqref="C33 C21 C37 C23 C25 C27 C35 C29 C31">
    <cfRule type="cellIs" dxfId="1686" priority="68" stopIfTrue="1" operator="equal">
      <formula>"土"</formula>
    </cfRule>
    <cfRule type="cellIs" dxfId="1685" priority="69" stopIfTrue="1" operator="equal">
      <formula>"日"</formula>
    </cfRule>
  </conditionalFormatting>
  <conditionalFormatting sqref="S41">
    <cfRule type="expression" dxfId="1684" priority="70" stopIfTrue="1">
      <formula>$S$37="土"</formula>
    </cfRule>
    <cfRule type="expression" dxfId="1683" priority="71" stopIfTrue="1">
      <formula>$S$37="日"</formula>
    </cfRule>
  </conditionalFormatting>
  <conditionalFormatting sqref="R11:S11">
    <cfRule type="expression" dxfId="1682" priority="72" stopIfTrue="1">
      <formula>$S$11="土"</formula>
    </cfRule>
    <cfRule type="expression" dxfId="1681" priority="73" stopIfTrue="1">
      <formula>$S$11="日"</formula>
    </cfRule>
    <cfRule type="expression" dxfId="1680" priority="74" stopIfTrue="1">
      <formula>$S$11="月"</formula>
    </cfRule>
  </conditionalFormatting>
  <conditionalFormatting sqref="B39:C39">
    <cfRule type="expression" dxfId="1679" priority="75" stopIfTrue="1">
      <formula>$C39="土"</formula>
    </cfRule>
    <cfRule type="expression" dxfId="1678" priority="76" stopIfTrue="1">
      <formula>$C39="日"</formula>
    </cfRule>
    <cfRule type="expression" dxfId="1677" priority="77" stopIfTrue="1">
      <formula>$C37="日"</formula>
    </cfRule>
  </conditionalFormatting>
  <conditionalFormatting sqref="S13">
    <cfRule type="expression" dxfId="1676" priority="80" stopIfTrue="1">
      <formula>$S13="土"</formula>
    </cfRule>
    <cfRule type="expression" dxfId="1675" priority="81" stopIfTrue="1">
      <formula>$S13="日"</formula>
    </cfRule>
    <cfRule type="expression" dxfId="1674" priority="82" stopIfTrue="1">
      <formula>$S11="日"</formula>
    </cfRule>
  </conditionalFormatting>
  <conditionalFormatting sqref="R25">
    <cfRule type="expression" dxfId="1673" priority="15" stopIfTrue="1">
      <formula>$I$7=R25</formula>
    </cfRule>
    <cfRule type="expression" dxfId="1672" priority="48" stopIfTrue="1">
      <formula>S25="月"</formula>
    </cfRule>
  </conditionalFormatting>
  <conditionalFormatting sqref="S25">
    <cfRule type="expression" dxfId="1671" priority="37" stopIfTrue="1">
      <formula>S25="月"</formula>
    </cfRule>
    <cfRule type="expression" dxfId="1670" priority="38" stopIfTrue="1">
      <formula>S25="土"</formula>
    </cfRule>
    <cfRule type="expression" dxfId="1669" priority="45" stopIfTrue="1">
      <formula>S25="日"</formula>
    </cfRule>
  </conditionalFormatting>
  <conditionalFormatting sqref="R19">
    <cfRule type="expression" dxfId="1668" priority="41" stopIfTrue="1">
      <formula>$S19="土"</formula>
    </cfRule>
    <cfRule type="expression" dxfId="1667" priority="42" stopIfTrue="1">
      <formula>$S19="日"</formula>
    </cfRule>
    <cfRule type="expression" dxfId="1666" priority="43" stopIfTrue="1">
      <formula>$S17="日"</formula>
    </cfRule>
  </conditionalFormatting>
  <conditionalFormatting sqref="S25">
    <cfRule type="expression" dxfId="1665" priority="12" stopIfTrue="1">
      <formula>$I$7=R25</formula>
    </cfRule>
  </conditionalFormatting>
  <conditionalFormatting sqref="R21">
    <cfRule type="expression" dxfId="1664" priority="34" stopIfTrue="1">
      <formula>$S21="土"</formula>
    </cfRule>
    <cfRule type="expression" dxfId="1663" priority="35" stopIfTrue="1">
      <formula>$S21="日"</formula>
    </cfRule>
    <cfRule type="expression" dxfId="1662" priority="36" stopIfTrue="1">
      <formula>$S19="日"</formula>
    </cfRule>
  </conditionalFormatting>
  <conditionalFormatting sqref="S21">
    <cfRule type="expression" dxfId="1661" priority="31" stopIfTrue="1">
      <formula>$S21="土"</formula>
    </cfRule>
    <cfRule type="expression" dxfId="1660" priority="32" stopIfTrue="1">
      <formula>$S21="日"</formula>
    </cfRule>
    <cfRule type="expression" dxfId="1659" priority="33" stopIfTrue="1">
      <formula>$S19="日"</formula>
    </cfRule>
  </conditionalFormatting>
  <conditionalFormatting sqref="R27">
    <cfRule type="expression" dxfId="1658" priority="20" stopIfTrue="1">
      <formula>$S27="土"</formula>
    </cfRule>
    <cfRule type="expression" dxfId="1657" priority="78" stopIfTrue="1">
      <formula>$S27="日"</formula>
    </cfRule>
    <cfRule type="expression" dxfId="1656" priority="79" stopIfTrue="1">
      <formula>S27="月"</formula>
    </cfRule>
  </conditionalFormatting>
  <conditionalFormatting sqref="S27">
    <cfRule type="expression" dxfId="1655" priority="17" stopIfTrue="1">
      <formula>$S27="土"</formula>
    </cfRule>
    <cfRule type="expression" dxfId="1654" priority="18" stopIfTrue="1">
      <formula>$S27="日"</formula>
    </cfRule>
    <cfRule type="expression" dxfId="1653" priority="19" stopIfTrue="1">
      <formula>S27="月"</formula>
    </cfRule>
  </conditionalFormatting>
  <conditionalFormatting sqref="R25">
    <cfRule type="expression" dxfId="1652" priority="13" stopIfTrue="1">
      <formula>S25="土"</formula>
    </cfRule>
    <cfRule type="expression" dxfId="1651" priority="14" stopIfTrue="1">
      <formula>S25="日"</formula>
    </cfRule>
  </conditionalFormatting>
  <conditionalFormatting sqref="R23">
    <cfRule type="expression" dxfId="1650" priority="6" stopIfTrue="1">
      <formula>S23="火"</formula>
    </cfRule>
  </conditionalFormatting>
  <conditionalFormatting sqref="R23">
    <cfRule type="expression" dxfId="1649" priority="4" stopIfTrue="1">
      <formula>$S23="土"</formula>
    </cfRule>
    <cfRule type="expression" dxfId="1648" priority="5" stopIfTrue="1">
      <formula>$S23="日"</formula>
    </cfRule>
  </conditionalFormatting>
  <conditionalFormatting sqref="S23">
    <cfRule type="expression" dxfId="1647" priority="3" stopIfTrue="1">
      <formula>S23="火"</formula>
    </cfRule>
  </conditionalFormatting>
  <conditionalFormatting sqref="S23">
    <cfRule type="expression" dxfId="1646" priority="1" stopIfTrue="1">
      <formula>$S23="土"</formula>
    </cfRule>
    <cfRule type="expression" dxfId="1645" priority="2" stopIfTrue="1">
      <formula>$S23="日"</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6"/>
      <c r="C1" s="6"/>
      <c r="D1" s="72" t="str">
        <f>CONCATENATE(年表!$K23)</f>
        <v>9</v>
      </c>
      <c r="E1" s="38" t="s">
        <v>1</v>
      </c>
      <c r="F1" s="6"/>
      <c r="G1" s="6"/>
      <c r="H1" s="6"/>
      <c r="J1" s="599" t="str">
        <f>CONCATENATE(年表!$F$3)</f>
        <v>2021</v>
      </c>
      <c r="K1" s="599"/>
      <c r="L1" s="603" t="s">
        <v>0</v>
      </c>
      <c r="M1" s="61"/>
      <c r="N1" s="61"/>
      <c r="O1" s="61"/>
      <c r="P1" s="71"/>
      <c r="Y1" s="6"/>
      <c r="Z1" s="6"/>
      <c r="AA1" s="72" t="str">
        <f>CONCATENATE(年表!$K41)</f>
        <v>11</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CONCATENATE(年表!$I25)</f>
        <v/>
      </c>
      <c r="C3" s="112" t="str">
        <f>CONCATENATE(年表!$J25)</f>
        <v/>
      </c>
      <c r="D3" s="112" t="str">
        <f>CONCATENATE(年表!$K25)</f>
        <v/>
      </c>
      <c r="E3" s="112" t="str">
        <f>CONCATENATE(年表!$L25)</f>
        <v>1</v>
      </c>
      <c r="F3" s="112" t="str">
        <f>CONCATENATE(年表!$M25)</f>
        <v>2</v>
      </c>
      <c r="G3" s="112" t="str">
        <f>CONCATENATE(年表!$N25)</f>
        <v>3</v>
      </c>
      <c r="H3" s="126" t="str">
        <f>CONCATENATE(年表!$O25)</f>
        <v>4</v>
      </c>
      <c r="L3" s="50"/>
      <c r="O3" s="50"/>
      <c r="P3" s="69"/>
      <c r="Q3" s="50"/>
      <c r="Y3" s="111" t="str">
        <f>CONCATENATE(年表!$I43)</f>
        <v/>
      </c>
      <c r="Z3" s="112" t="str">
        <f>CONCATENATE(年表!$J43)</f>
        <v>1</v>
      </c>
      <c r="AA3" s="112" t="str">
        <f>CONCATENATE(年表!$K43)</f>
        <v>2</v>
      </c>
      <c r="AB3" s="112" t="str">
        <f>CONCATENATE(年表!$L43)</f>
        <v>3</v>
      </c>
      <c r="AC3" s="112" t="str">
        <f>CONCATENATE(年表!$M43)</f>
        <v>4</v>
      </c>
      <c r="AD3" s="112" t="str">
        <f>CONCATENATE(年表!$N43)</f>
        <v>5</v>
      </c>
      <c r="AE3" s="126" t="str">
        <f>CONCATENATE(年表!$O43)</f>
        <v>6</v>
      </c>
    </row>
    <row r="4" spans="2:31" s="1" customFormat="1" ht="12" customHeight="1">
      <c r="B4" s="111" t="str">
        <f>CONCATENATE(年表!$I26)</f>
        <v>5</v>
      </c>
      <c r="C4" s="112" t="str">
        <f>CONCATENATE(年表!$J26)</f>
        <v>6</v>
      </c>
      <c r="D4" s="112" t="str">
        <f>CONCATENATE(年表!$K26)</f>
        <v>7</v>
      </c>
      <c r="E4" s="112" t="str">
        <f>CONCATENATE(年表!$L26)</f>
        <v>8</v>
      </c>
      <c r="F4" s="112" t="str">
        <f>CONCATENATE(年表!$M26)</f>
        <v>9</v>
      </c>
      <c r="G4" s="112" t="str">
        <f>CONCATENATE(年表!$N26)</f>
        <v>10</v>
      </c>
      <c r="H4" s="126" t="str">
        <f>CONCATENATE(年表!$O26)</f>
        <v>11</v>
      </c>
      <c r="L4" s="56"/>
      <c r="M4" s="74"/>
      <c r="N4" s="74"/>
      <c r="O4" s="56"/>
      <c r="P4" s="56"/>
      <c r="Q4" s="50"/>
      <c r="Y4" s="111" t="str">
        <f>CONCATENATE(年表!$I44)</f>
        <v>7</v>
      </c>
      <c r="Z4" s="112" t="str">
        <f>CONCATENATE(年表!$J44)</f>
        <v>8</v>
      </c>
      <c r="AA4" s="112" t="str">
        <f>CONCATENATE(年表!$K44)</f>
        <v>9</v>
      </c>
      <c r="AB4" s="112" t="str">
        <f>CONCATENATE(年表!$L44)</f>
        <v>10</v>
      </c>
      <c r="AC4" s="112" t="str">
        <f>CONCATENATE(年表!$M44)</f>
        <v>11</v>
      </c>
      <c r="AD4" s="112" t="str">
        <f>CONCATENATE(年表!$N44)</f>
        <v>12</v>
      </c>
      <c r="AE4" s="126" t="str">
        <f>CONCATENATE(年表!$O44)</f>
        <v>13</v>
      </c>
    </row>
    <row r="5" spans="2:31" s="1" customFormat="1" ht="12" customHeight="1">
      <c r="B5" s="111" t="str">
        <f>CONCATENATE(年表!$I27)</f>
        <v>12</v>
      </c>
      <c r="C5" s="112" t="str">
        <f>CONCATENATE(年表!$J27)</f>
        <v>13</v>
      </c>
      <c r="D5" s="112" t="str">
        <f>CONCATENATE(年表!$K27)</f>
        <v>14</v>
      </c>
      <c r="E5" s="112" t="str">
        <f>CONCATENATE(年表!$L27)</f>
        <v>15</v>
      </c>
      <c r="F5" s="112" t="str">
        <f>CONCATENATE(年表!$M27)</f>
        <v>16</v>
      </c>
      <c r="G5" s="112" t="str">
        <f>CONCATENATE(年表!$N27)</f>
        <v>17</v>
      </c>
      <c r="H5" s="126" t="str">
        <f>CONCATENATE(年表!$O27)</f>
        <v>18</v>
      </c>
      <c r="J5" s="55"/>
      <c r="K5" s="56"/>
      <c r="L5" s="56"/>
      <c r="M5" s="74"/>
      <c r="N5" s="74"/>
      <c r="O5" s="56"/>
      <c r="P5" s="56"/>
      <c r="Q5" s="50"/>
      <c r="Y5" s="111" t="str">
        <f>CONCATENATE(年表!$I45)</f>
        <v>14</v>
      </c>
      <c r="Z5" s="112" t="str">
        <f>CONCATENATE(年表!$J45)</f>
        <v>15</v>
      </c>
      <c r="AA5" s="112" t="str">
        <f>CONCATENATE(年表!$K45)</f>
        <v>16</v>
      </c>
      <c r="AB5" s="112" t="str">
        <f>CONCATENATE(年表!$L45)</f>
        <v>17</v>
      </c>
      <c r="AC5" s="112" t="str">
        <f>CONCATENATE(年表!$M45)</f>
        <v>18</v>
      </c>
      <c r="AD5" s="112" t="str">
        <f>CONCATENATE(年表!$N45)</f>
        <v>19</v>
      </c>
      <c r="AE5" s="126" t="str">
        <f>CONCATENATE(年表!$O45)</f>
        <v>20</v>
      </c>
    </row>
    <row r="6" spans="2:31" s="1" customFormat="1" ht="12" customHeight="1">
      <c r="B6" s="111" t="str">
        <f>CONCATENATE(年表!$I28)</f>
        <v>19</v>
      </c>
      <c r="C6" s="112" t="str">
        <f>CONCATENATE(年表!$J28)</f>
        <v>20</v>
      </c>
      <c r="D6" s="112" t="str">
        <f>CONCATENATE(年表!$K28)</f>
        <v>21</v>
      </c>
      <c r="E6" s="112" t="str">
        <f>CONCATENATE(年表!$L28)</f>
        <v>22</v>
      </c>
      <c r="F6" s="112" t="str">
        <f>CONCATENATE(年表!$M28)</f>
        <v>23</v>
      </c>
      <c r="G6" s="112" t="str">
        <f>CONCATENATE(年表!$N28)</f>
        <v>24</v>
      </c>
      <c r="H6" s="432" t="str">
        <f>CONCATENATE(年表!$O28)</f>
        <v>25</v>
      </c>
      <c r="J6" s="50"/>
      <c r="K6" s="50"/>
      <c r="L6" s="50"/>
      <c r="M6" s="600" t="s">
        <v>47</v>
      </c>
      <c r="N6" s="600"/>
      <c r="O6" s="600"/>
      <c r="P6" s="50"/>
      <c r="Q6" s="50"/>
      <c r="Y6" s="111" t="str">
        <f>CONCATENATE(年表!$I46)</f>
        <v>21</v>
      </c>
      <c r="Z6" s="112" t="str">
        <f>CONCATENATE(年表!$J46)</f>
        <v>22</v>
      </c>
      <c r="AA6" s="112" t="str">
        <f>CONCATENATE(年表!$K46)</f>
        <v>23</v>
      </c>
      <c r="AB6" s="112" t="str">
        <f>CONCATENATE(年表!$L46)</f>
        <v>24</v>
      </c>
      <c r="AC6" s="112" t="str">
        <f>CONCATENATE(年表!$M46)</f>
        <v>25</v>
      </c>
      <c r="AD6" s="112" t="str">
        <f>CONCATENATE(年表!$N46)</f>
        <v>26</v>
      </c>
      <c r="AE6" s="112" t="str">
        <f>CONCATENATE(年表!$O46)</f>
        <v>27</v>
      </c>
    </row>
    <row r="7" spans="2:31" s="1" customFormat="1" ht="12" customHeight="1">
      <c r="B7" s="111" t="str">
        <f>CONCATENATE(年表!$I29)</f>
        <v>26</v>
      </c>
      <c r="C7" s="112" t="str">
        <f>CONCATENATE(年表!$J29)</f>
        <v>27</v>
      </c>
      <c r="D7" s="112" t="str">
        <f>CONCATENATE(年表!$K29)</f>
        <v>28</v>
      </c>
      <c r="E7" s="112" t="str">
        <f>CONCATENATE(年表!$L29)</f>
        <v>29</v>
      </c>
      <c r="F7" s="112" t="str">
        <f>CONCATENATE(年表!$M29)</f>
        <v>30</v>
      </c>
      <c r="G7" s="112" t="str">
        <f>CONCATENATE(年表!$N29)</f>
        <v/>
      </c>
      <c r="H7" s="126" t="str">
        <f>CONCATENATE(年表!$O29)</f>
        <v/>
      </c>
      <c r="I7" s="427">
        <f>INT(23.2488+0.242194*(年表!$F$3-1980)-INT((年表!$F$3-1980)/4))</f>
        <v>23</v>
      </c>
      <c r="J7" s="621" t="str">
        <f>CONCATENATE(年表!$K32)</f>
        <v>10</v>
      </c>
      <c r="K7" s="621"/>
      <c r="L7" s="592" t="s">
        <v>1</v>
      </c>
      <c r="M7" s="601" t="str">
        <f>CONCATENATE($J$1,"/",$J$7,"/1")</f>
        <v>2021/10/1</v>
      </c>
      <c r="N7" s="601"/>
      <c r="O7" s="601"/>
      <c r="P7" s="56"/>
      <c r="Q7" s="50"/>
      <c r="T7" s="621" t="str">
        <f>CONCATENATE(年表!$K32)</f>
        <v>10</v>
      </c>
      <c r="U7" s="621"/>
      <c r="V7" s="621"/>
      <c r="W7" s="592" t="s">
        <v>1</v>
      </c>
      <c r="Y7" s="111" t="str">
        <f>CONCATENATE(年表!$I47)</f>
        <v>28</v>
      </c>
      <c r="Z7" s="112" t="str">
        <f>CONCATENATE(年表!$J47)</f>
        <v>29</v>
      </c>
      <c r="AA7" s="112" t="str">
        <f>CONCATENATE(年表!$K47)</f>
        <v>30</v>
      </c>
      <c r="AB7" s="112" t="str">
        <f>CONCATENATE(年表!$L47)</f>
        <v/>
      </c>
      <c r="AC7" s="112" t="str">
        <f>CONCATENATE(年表!$M47)</f>
        <v/>
      </c>
      <c r="AD7" s="112" t="str">
        <f>CONCATENATE(年表!$N47)</f>
        <v/>
      </c>
      <c r="AE7" s="126" t="str">
        <f>CONCATENATE(年表!$O47)</f>
        <v/>
      </c>
    </row>
    <row r="8" spans="2:31" s="1" customFormat="1" ht="12" customHeight="1">
      <c r="B8" s="111" t="str">
        <f>CONCATENATE(年表!$I30)</f>
        <v/>
      </c>
      <c r="C8" s="112" t="str">
        <f>CONCATENATE(年表!$J30)</f>
        <v/>
      </c>
      <c r="D8" s="112" t="str">
        <f>CONCATENATE(年表!$K30)</f>
        <v/>
      </c>
      <c r="E8" s="112" t="str">
        <f>CONCATENATE(年表!$L30)</f>
        <v/>
      </c>
      <c r="F8" s="112" t="str">
        <f>CONCATENATE(年表!$M30)</f>
        <v/>
      </c>
      <c r="G8" s="112" t="str">
        <f>CONCATENATE(年表!$N30)</f>
        <v/>
      </c>
      <c r="H8" s="126" t="str">
        <f>CONCATENATE(年表!$O30)</f>
        <v/>
      </c>
      <c r="I8" s="87">
        <f>1-SIGN(MOD($J$1,4)/2)</f>
        <v>0</v>
      </c>
      <c r="J8" s="621"/>
      <c r="K8" s="621"/>
      <c r="L8" s="592"/>
      <c r="M8" s="602" t="str">
        <f>MID("日月火水木金土",WEEKDAY($M$7,1),1)</f>
        <v>金</v>
      </c>
      <c r="N8" s="602"/>
      <c r="O8" s="602"/>
      <c r="P8" s="56"/>
      <c r="Q8" s="50"/>
      <c r="T8" s="621"/>
      <c r="U8" s="621"/>
      <c r="V8" s="621"/>
      <c r="W8" s="592"/>
      <c r="Y8" s="111" t="str">
        <f>CONCATENATE(年表!$I48)</f>
        <v/>
      </c>
      <c r="Z8" s="112" t="str">
        <f>CONCATENATE(年表!$J48)</f>
        <v/>
      </c>
      <c r="AA8" s="112" t="str">
        <f>CONCATENATE(年表!$K48)</f>
        <v/>
      </c>
      <c r="AB8" s="112" t="str">
        <f>CONCATENATE(年表!$L48)</f>
        <v/>
      </c>
      <c r="AC8" s="112" t="str">
        <f>CONCATENATE(年表!$M48)</f>
        <v/>
      </c>
      <c r="AD8" s="112" t="str">
        <f>CONCATENATE(年表!$N48)</f>
        <v/>
      </c>
      <c r="AE8" s="126" t="str">
        <f>CONCATENATE(年表!$O48)</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金</v>
      </c>
      <c r="D11" s="587"/>
      <c r="E11" s="588"/>
      <c r="F11" s="588"/>
      <c r="G11" s="588"/>
      <c r="H11" s="588"/>
      <c r="I11" s="588"/>
      <c r="J11" s="588"/>
      <c r="K11" s="588"/>
      <c r="L11" s="588"/>
      <c r="M11" s="588"/>
      <c r="N11" s="588"/>
      <c r="O11" s="589"/>
      <c r="P11" s="62"/>
      <c r="Q11" s="58"/>
      <c r="R11" s="122">
        <f>B39+1</f>
        <v>16</v>
      </c>
      <c r="S11" s="57" t="str">
        <f>IF(R11="","",IF(SEARCH(C39,$M$6)&gt;0,MID($M$6,SEARCH(C39,$M$6)+1,1),""))</f>
        <v>土</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土</v>
      </c>
      <c r="D13" s="587"/>
      <c r="E13" s="588"/>
      <c r="F13" s="588"/>
      <c r="G13" s="588"/>
      <c r="H13" s="588"/>
      <c r="I13" s="588"/>
      <c r="J13" s="588"/>
      <c r="K13" s="588"/>
      <c r="L13" s="588"/>
      <c r="M13" s="588"/>
      <c r="N13" s="588"/>
      <c r="O13" s="589"/>
      <c r="P13" s="62"/>
      <c r="Q13" s="54"/>
      <c r="R13" s="122">
        <f>R11+1</f>
        <v>17</v>
      </c>
      <c r="S13" s="57" t="str">
        <f>IF(S11="","",IF(SEARCH(S11,$M$6)&gt;0,MID($M$6,SEARCH(S11,$M$6)+1,1),""))</f>
        <v>日</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日</v>
      </c>
      <c r="D15" s="587"/>
      <c r="E15" s="588"/>
      <c r="F15" s="588"/>
      <c r="G15" s="588"/>
      <c r="H15" s="588"/>
      <c r="I15" s="588"/>
      <c r="J15" s="588"/>
      <c r="K15" s="588"/>
      <c r="L15" s="588"/>
      <c r="M15" s="588"/>
      <c r="N15" s="588"/>
      <c r="O15" s="589"/>
      <c r="P15" s="62"/>
      <c r="Q15" s="58"/>
      <c r="R15" s="122">
        <f>R13+1</f>
        <v>18</v>
      </c>
      <c r="S15" s="57" t="str">
        <f>IF(S13="","",IF(SEARCH(S13,$M$6)&gt;0,MID($M$6,SEARCH(S13,$M$6)+1,1),""))</f>
        <v>月</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月</v>
      </c>
      <c r="D17" s="587"/>
      <c r="E17" s="588"/>
      <c r="F17" s="588"/>
      <c r="G17" s="588"/>
      <c r="H17" s="588"/>
      <c r="I17" s="588"/>
      <c r="J17" s="588"/>
      <c r="K17" s="588"/>
      <c r="L17" s="588"/>
      <c r="M17" s="588"/>
      <c r="N17" s="588"/>
      <c r="O17" s="589"/>
      <c r="P17" s="62"/>
      <c r="Q17" s="54"/>
      <c r="R17" s="122">
        <f>R15+1</f>
        <v>19</v>
      </c>
      <c r="S17" s="57" t="str">
        <f>IF(S15="","",IF(SEARCH(S15,$M$6)&gt;0,MID($M$6,SEARCH(S15,$M$6)+1,1),""))</f>
        <v>火</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火</v>
      </c>
      <c r="D19" s="587"/>
      <c r="E19" s="588"/>
      <c r="F19" s="588"/>
      <c r="G19" s="588"/>
      <c r="H19" s="588"/>
      <c r="I19" s="588"/>
      <c r="J19" s="588"/>
      <c r="K19" s="588"/>
      <c r="L19" s="588"/>
      <c r="M19" s="588"/>
      <c r="N19" s="588"/>
      <c r="O19" s="589"/>
      <c r="P19" s="62"/>
      <c r="Q19" s="58"/>
      <c r="R19" s="122">
        <f>R17+1</f>
        <v>20</v>
      </c>
      <c r="S19" s="57" t="str">
        <f>IF(S17="","",IF(SEARCH(S17,$M$6)&gt;0,MID($M$6,SEARCH(S17,$M$6)+1,1),""))</f>
        <v>水</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水</v>
      </c>
      <c r="D21" s="587"/>
      <c r="E21" s="588"/>
      <c r="F21" s="588"/>
      <c r="G21" s="588"/>
      <c r="H21" s="588"/>
      <c r="I21" s="588"/>
      <c r="J21" s="588"/>
      <c r="K21" s="588"/>
      <c r="L21" s="588"/>
      <c r="M21" s="588"/>
      <c r="N21" s="588"/>
      <c r="O21" s="589"/>
      <c r="P21" s="62"/>
      <c r="Q21" s="54"/>
      <c r="R21" s="122">
        <f>R19+1</f>
        <v>21</v>
      </c>
      <c r="S21" s="57" t="str">
        <f>IF(S19="","",IF(SEARCH(S19,$M$6)&gt;0,MID($M$6,SEARCH(S19,$M$6)+1,1),""))</f>
        <v>木</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木</v>
      </c>
      <c r="D23" s="587"/>
      <c r="E23" s="588"/>
      <c r="F23" s="588"/>
      <c r="G23" s="588"/>
      <c r="H23" s="588"/>
      <c r="I23" s="588"/>
      <c r="J23" s="588"/>
      <c r="K23" s="588"/>
      <c r="L23" s="588"/>
      <c r="M23" s="588"/>
      <c r="N23" s="588"/>
      <c r="O23" s="589"/>
      <c r="P23" s="62"/>
      <c r="Q23" s="58"/>
      <c r="R23" s="122">
        <f>R21+1</f>
        <v>22</v>
      </c>
      <c r="S23" s="57" t="str">
        <f>IF(S21="","",IF(SEARCH(S21,$M$6)&gt;0,MID($M$6,SEARCH(S21,$M$6)+1,1),""))</f>
        <v>金</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金</v>
      </c>
      <c r="D25" s="587"/>
      <c r="E25" s="588"/>
      <c r="F25" s="588"/>
      <c r="G25" s="588"/>
      <c r="H25" s="588"/>
      <c r="I25" s="588"/>
      <c r="J25" s="588"/>
      <c r="K25" s="588"/>
      <c r="L25" s="588"/>
      <c r="M25" s="588"/>
      <c r="N25" s="588"/>
      <c r="O25" s="589"/>
      <c r="P25" s="62"/>
      <c r="Q25" s="54"/>
      <c r="R25" s="122">
        <f>R23+1</f>
        <v>23</v>
      </c>
      <c r="S25" s="57" t="str">
        <f>IF(S23="","",IF(SEARCH(S23,$M$6)&gt;0,MID($M$6,SEARCH(S23,$M$6)+1,1),""))</f>
        <v>土</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73"/>
      <c r="S26" s="574"/>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土</v>
      </c>
      <c r="D27" s="587"/>
      <c r="E27" s="588"/>
      <c r="F27" s="588"/>
      <c r="G27" s="588"/>
      <c r="H27" s="588"/>
      <c r="I27" s="588"/>
      <c r="J27" s="588"/>
      <c r="K27" s="588"/>
      <c r="L27" s="588"/>
      <c r="M27" s="588"/>
      <c r="N27" s="588"/>
      <c r="O27" s="589"/>
      <c r="P27" s="62"/>
      <c r="Q27" s="58"/>
      <c r="R27" s="122">
        <f>R25+1</f>
        <v>24</v>
      </c>
      <c r="S27" s="57" t="str">
        <f>IF(S25="","",IF(SEARCH(S25,$M$6)&gt;0,MID($M$6,SEARCH(S25,$M$6)+1,1),""))</f>
        <v>日</v>
      </c>
      <c r="T27" s="587"/>
      <c r="U27" s="588"/>
      <c r="V27" s="588"/>
      <c r="W27" s="588"/>
      <c r="X27" s="588"/>
      <c r="Y27" s="588"/>
      <c r="Z27" s="588"/>
      <c r="AA27" s="588"/>
      <c r="AB27" s="588"/>
      <c r="AC27" s="588"/>
      <c r="AD27" s="588"/>
      <c r="AE27" s="589"/>
    </row>
    <row r="28" spans="2:31" s="49" customFormat="1" ht="15" customHeight="1">
      <c r="B28" s="573" t="str">
        <f>IF(C27="月","体育の日","")</f>
        <v/>
      </c>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日</v>
      </c>
      <c r="D29" s="587"/>
      <c r="E29" s="588"/>
      <c r="F29" s="588"/>
      <c r="G29" s="588"/>
      <c r="H29" s="588"/>
      <c r="I29" s="588"/>
      <c r="J29" s="588"/>
      <c r="K29" s="588"/>
      <c r="L29" s="588"/>
      <c r="M29" s="588"/>
      <c r="N29" s="588"/>
      <c r="O29" s="589"/>
      <c r="P29" s="62"/>
      <c r="Q29" s="54"/>
      <c r="R29" s="122">
        <f>R27+1</f>
        <v>25</v>
      </c>
      <c r="S29" s="57" t="str">
        <f>IF(S27="","",IF(SEARCH(S27,$M$6)&gt;0,MID($M$6,SEARCH(S27,$M$6)+1,1),""))</f>
        <v>月</v>
      </c>
      <c r="T29" s="587"/>
      <c r="U29" s="588"/>
      <c r="V29" s="588"/>
      <c r="W29" s="588"/>
      <c r="X29" s="588"/>
      <c r="Y29" s="588"/>
      <c r="Z29" s="588"/>
      <c r="AA29" s="588"/>
      <c r="AB29" s="588"/>
      <c r="AC29" s="588"/>
      <c r="AD29" s="588"/>
      <c r="AE29" s="589"/>
    </row>
    <row r="30" spans="2:31" s="49" customFormat="1" ht="15" customHeight="1">
      <c r="B30" s="573" t="str">
        <f>IF(C29="月","体育の日","")</f>
        <v/>
      </c>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月</v>
      </c>
      <c r="D31" s="587"/>
      <c r="E31" s="588"/>
      <c r="F31" s="588"/>
      <c r="G31" s="588"/>
      <c r="H31" s="588"/>
      <c r="I31" s="588"/>
      <c r="J31" s="588"/>
      <c r="K31" s="588"/>
      <c r="L31" s="588"/>
      <c r="M31" s="588"/>
      <c r="N31" s="588"/>
      <c r="O31" s="589"/>
      <c r="P31" s="62"/>
      <c r="Q31" s="58"/>
      <c r="R31" s="122">
        <f>R29+1</f>
        <v>26</v>
      </c>
      <c r="S31" s="57" t="str">
        <f>IF(S29="","",IF(SEARCH(S29,$M$6)&gt;0,MID($M$6,SEARCH(S29,$M$6)+1,1),""))</f>
        <v>火</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火</v>
      </c>
      <c r="D33" s="587"/>
      <c r="E33" s="588"/>
      <c r="F33" s="588"/>
      <c r="G33" s="588"/>
      <c r="H33" s="588"/>
      <c r="I33" s="588"/>
      <c r="J33" s="588"/>
      <c r="K33" s="588"/>
      <c r="L33" s="588"/>
      <c r="M33" s="588"/>
      <c r="N33" s="588"/>
      <c r="O33" s="589"/>
      <c r="P33" s="62"/>
      <c r="Q33" s="54"/>
      <c r="R33" s="122">
        <f>R31+1</f>
        <v>27</v>
      </c>
      <c r="S33" s="57" t="str">
        <f>IF(S31="","",IF(SEARCH(S31,$M$6)&gt;0,MID($M$6,SEARCH(S31,$M$6)+1,1),""))</f>
        <v>水</v>
      </c>
      <c r="T33" s="587"/>
      <c r="U33" s="588"/>
      <c r="V33" s="588"/>
      <c r="W33" s="588"/>
      <c r="X33" s="588"/>
      <c r="Y33" s="588"/>
      <c r="Z33" s="588"/>
      <c r="AA33" s="588"/>
      <c r="AB33" s="588"/>
      <c r="AC33" s="588"/>
      <c r="AD33" s="588"/>
      <c r="AE33" s="589"/>
    </row>
    <row r="34" spans="2:31" s="49" customFormat="1" ht="15" customHeight="1">
      <c r="B34" s="573" t="str">
        <f>IF(C33="月","体育の日","")</f>
        <v/>
      </c>
      <c r="C34" s="57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水</v>
      </c>
      <c r="D35" s="587"/>
      <c r="E35" s="588"/>
      <c r="F35" s="588"/>
      <c r="G35" s="588"/>
      <c r="H35" s="588"/>
      <c r="I35" s="588"/>
      <c r="J35" s="588"/>
      <c r="K35" s="588"/>
      <c r="L35" s="588"/>
      <c r="M35" s="588"/>
      <c r="N35" s="588"/>
      <c r="O35" s="589"/>
      <c r="P35" s="62"/>
      <c r="Q35" s="66"/>
      <c r="R35" s="122">
        <f>R33+1</f>
        <v>28</v>
      </c>
      <c r="S35" s="57" t="str">
        <f>IF(S33="","",IF(SEARCH(S33,$M$6)&gt;0,MID($M$6,SEARCH(S33,$M$6)+1,1),""))</f>
        <v>木</v>
      </c>
      <c r="T35" s="587"/>
      <c r="U35" s="588"/>
      <c r="V35" s="588"/>
      <c r="W35" s="588"/>
      <c r="X35" s="588"/>
      <c r="Y35" s="588"/>
      <c r="Z35" s="588"/>
      <c r="AA35" s="588"/>
      <c r="AB35" s="588"/>
      <c r="AC35" s="588"/>
      <c r="AD35" s="588"/>
      <c r="AE35" s="589"/>
    </row>
    <row r="36" spans="2:31" s="49" customFormat="1" ht="15" customHeight="1">
      <c r="B36" s="573" t="str">
        <f>IF(C35="月","体育の日","")</f>
        <v/>
      </c>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木</v>
      </c>
      <c r="D37" s="587"/>
      <c r="E37" s="588"/>
      <c r="F37" s="588"/>
      <c r="G37" s="588"/>
      <c r="H37" s="588"/>
      <c r="I37" s="588"/>
      <c r="J37" s="588"/>
      <c r="K37" s="588"/>
      <c r="L37" s="588"/>
      <c r="M37" s="588"/>
      <c r="N37" s="588"/>
      <c r="O37" s="589"/>
      <c r="P37" s="62"/>
      <c r="Q37" s="66"/>
      <c r="R37" s="122">
        <f>R35+1</f>
        <v>29</v>
      </c>
      <c r="S37" s="57" t="str">
        <f>IF(S35="","",IF(SEARCH(S35,$M$6)&gt;0,MID($M$6,SEARCH(S35,$M$6)+1,1),""))</f>
        <v>金</v>
      </c>
      <c r="T37" s="587"/>
      <c r="U37" s="588"/>
      <c r="V37" s="588"/>
      <c r="W37" s="588"/>
      <c r="X37" s="588"/>
      <c r="Y37" s="588"/>
      <c r="Z37" s="588"/>
      <c r="AA37" s="588"/>
      <c r="AB37" s="588"/>
      <c r="AC37" s="588"/>
      <c r="AD37" s="588"/>
      <c r="AE37" s="589"/>
    </row>
    <row r="38" spans="2:31" s="49" customFormat="1" ht="15" customHeight="1">
      <c r="B38" s="573" t="str">
        <f>IF(C37="月","体育の日","")</f>
        <v/>
      </c>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金</v>
      </c>
      <c r="D39" s="587"/>
      <c r="E39" s="588"/>
      <c r="F39" s="588"/>
      <c r="G39" s="588"/>
      <c r="H39" s="588"/>
      <c r="I39" s="588"/>
      <c r="J39" s="588"/>
      <c r="K39" s="588"/>
      <c r="L39" s="588"/>
      <c r="M39" s="588"/>
      <c r="N39" s="588"/>
      <c r="O39" s="589"/>
      <c r="P39" s="62"/>
      <c r="Q39" s="66"/>
      <c r="R39" s="122">
        <f>R37+1</f>
        <v>30</v>
      </c>
      <c r="S39" s="57" t="str">
        <f>IF(S37="","",IF(SEARCH(S37,$M$6)&gt;0,MID($M$6,SEARCH(S37,$M$6)+1,1),""))</f>
        <v>土</v>
      </c>
      <c r="T39" s="587"/>
      <c r="U39" s="588"/>
      <c r="V39" s="588"/>
      <c r="W39" s="588"/>
      <c r="X39" s="588"/>
      <c r="Y39" s="588"/>
      <c r="Z39" s="588"/>
      <c r="AA39" s="588"/>
      <c r="AB39" s="588"/>
      <c r="AC39" s="588"/>
      <c r="AD39" s="588"/>
      <c r="AE39" s="589"/>
    </row>
    <row r="40" spans="2:31" s="49" customFormat="1" ht="15" customHeight="1">
      <c r="B40" s="573" t="str">
        <f>IF(C39="月","体育の日","")</f>
        <v/>
      </c>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日</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c r="R45" s="83"/>
    </row>
    <row r="46" spans="2:31" s="49" customFormat="1" ht="14.25"/>
    <row r="47" spans="2:31" s="49" customFormat="1" ht="14.25"/>
  </sheetData>
  <mergeCells count="107">
    <mergeCell ref="T42:AE42"/>
    <mergeCell ref="R42:S42"/>
    <mergeCell ref="T38:AE38"/>
    <mergeCell ref="T41:AE41"/>
    <mergeCell ref="T39:AE39"/>
    <mergeCell ref="T40:AE40"/>
    <mergeCell ref="R40:S40"/>
    <mergeCell ref="R38:S38"/>
    <mergeCell ref="T36:AE36"/>
    <mergeCell ref="T37:AE37"/>
    <mergeCell ref="R22:S22"/>
    <mergeCell ref="D22:O22"/>
    <mergeCell ref="T32:AE32"/>
    <mergeCell ref="T29:AE29"/>
    <mergeCell ref="T30:AE30"/>
    <mergeCell ref="T33:AE33"/>
    <mergeCell ref="T34:AE34"/>
    <mergeCell ref="T35:AE35"/>
    <mergeCell ref="T20:AE20"/>
    <mergeCell ref="R24:S24"/>
    <mergeCell ref="R26:S26"/>
    <mergeCell ref="D24:O24"/>
    <mergeCell ref="D25:O25"/>
    <mergeCell ref="T26:AE26"/>
    <mergeCell ref="T21:AE21"/>
    <mergeCell ref="T22:AE22"/>
    <mergeCell ref="T23:AE23"/>
    <mergeCell ref="T24:AE24"/>
    <mergeCell ref="T25:AE25"/>
    <mergeCell ref="T27:AE27"/>
    <mergeCell ref="T28:AE28"/>
    <mergeCell ref="T31:AE31"/>
    <mergeCell ref="R34:S34"/>
    <mergeCell ref="D28:O28"/>
    <mergeCell ref="R28:S28"/>
    <mergeCell ref="R30:S30"/>
    <mergeCell ref="B30:C30"/>
    <mergeCell ref="D31:O31"/>
    <mergeCell ref="B40:C40"/>
    <mergeCell ref="D35:O35"/>
    <mergeCell ref="D36:O36"/>
    <mergeCell ref="B38:C38"/>
    <mergeCell ref="D38:O38"/>
    <mergeCell ref="D39:O39"/>
    <mergeCell ref="D40:O40"/>
    <mergeCell ref="B36:C36"/>
    <mergeCell ref="D37:O37"/>
    <mergeCell ref="R36:S36"/>
    <mergeCell ref="R32:S32"/>
    <mergeCell ref="B42:C42"/>
    <mergeCell ref="B14:C14"/>
    <mergeCell ref="B18:C18"/>
    <mergeCell ref="B16:C16"/>
    <mergeCell ref="B20:C20"/>
    <mergeCell ref="D41:O41"/>
    <mergeCell ref="D42:O42"/>
    <mergeCell ref="L7:L8"/>
    <mergeCell ref="J7:K8"/>
    <mergeCell ref="B12:C12"/>
    <mergeCell ref="D12:O12"/>
    <mergeCell ref="D13:O13"/>
    <mergeCell ref="D14:O14"/>
    <mergeCell ref="B24:C24"/>
    <mergeCell ref="D27:O27"/>
    <mergeCell ref="D29:O29"/>
    <mergeCell ref="D30:O30"/>
    <mergeCell ref="D15:O15"/>
    <mergeCell ref="B34:C34"/>
    <mergeCell ref="D33:O33"/>
    <mergeCell ref="D34:O34"/>
    <mergeCell ref="B28:C28"/>
    <mergeCell ref="B32:C32"/>
    <mergeCell ref="D18:O18"/>
    <mergeCell ref="D23:O23"/>
    <mergeCell ref="D26:O26"/>
    <mergeCell ref="D32:O32"/>
    <mergeCell ref="D11:O11"/>
    <mergeCell ref="D21:O21"/>
    <mergeCell ref="B22:C22"/>
    <mergeCell ref="B26:C26"/>
    <mergeCell ref="J1:K2"/>
    <mergeCell ref="M6:O6"/>
    <mergeCell ref="M7:O7"/>
    <mergeCell ref="M8:O8"/>
    <mergeCell ref="L1:L2"/>
    <mergeCell ref="D16:O16"/>
    <mergeCell ref="D17:O17"/>
    <mergeCell ref="D19:O19"/>
    <mergeCell ref="T7:V8"/>
    <mergeCell ref="W7:W8"/>
    <mergeCell ref="R14:S14"/>
    <mergeCell ref="R16:S16"/>
    <mergeCell ref="R18:S18"/>
    <mergeCell ref="R20:S20"/>
    <mergeCell ref="R12:S12"/>
    <mergeCell ref="D10:O10"/>
    <mergeCell ref="D20:O20"/>
    <mergeCell ref="T16:AE16"/>
    <mergeCell ref="T17:AE17"/>
    <mergeCell ref="T18:AE18"/>
    <mergeCell ref="T19:AE19"/>
    <mergeCell ref="T12:AE12"/>
    <mergeCell ref="T15:AE15"/>
    <mergeCell ref="T10:AE10"/>
    <mergeCell ref="T11:AE11"/>
    <mergeCell ref="T13:AE13"/>
    <mergeCell ref="T14:AE14"/>
  </mergeCells>
  <phoneticPr fontId="2"/>
  <conditionalFormatting sqref="B17:C17 B11:C11 B19:C19 B21 B23 B25 B13:C13 B15:C15">
    <cfRule type="expression" dxfId="1644" priority="21" stopIfTrue="1">
      <formula>$C11="土"</formula>
    </cfRule>
    <cfRule type="expression" dxfId="1643" priority="22" stopIfTrue="1">
      <formula>$C11="日"</formula>
    </cfRule>
  </conditionalFormatting>
  <conditionalFormatting sqref="R13:S13 R15:S15 R17:S17 R19:S19 R21:S21 R23:S23 R25:S25 R27:S27 R29:S29 R31:S31 R33:S33 R35:S35 R41:S41 R39:S39 R37:S37">
    <cfRule type="expression" dxfId="1642" priority="23" stopIfTrue="1">
      <formula>$S13="土"</formula>
    </cfRule>
    <cfRule type="expression" dxfId="1641" priority="24" stopIfTrue="1">
      <formula>$S13="日"</formula>
    </cfRule>
  </conditionalFormatting>
  <conditionalFormatting sqref="C27 C29 C31 C33 C35 C37 C39">
    <cfRule type="cellIs" dxfId="1640" priority="25" stopIfTrue="1" operator="equal">
      <formula>"土"</formula>
    </cfRule>
    <cfRule type="cellIs" dxfId="1639" priority="26" stopIfTrue="1" operator="equal">
      <formula>"日"</formula>
    </cfRule>
  </conditionalFormatting>
  <conditionalFormatting sqref="B27 B29 B31 B33 B35 B37 B39">
    <cfRule type="expression" dxfId="1638" priority="28" stopIfTrue="1">
      <formula>$C27="土"</formula>
    </cfRule>
    <cfRule type="expression" dxfId="1637" priority="29" stopIfTrue="1">
      <formula>$C27="日"</formula>
    </cfRule>
  </conditionalFormatting>
  <conditionalFormatting sqref="B28:C28 B30:C30 B32:C32 B34:C34 B36:C36 B38:C38 B40:C40">
    <cfRule type="expression" dxfId="1636" priority="31" stopIfTrue="1">
      <formula>$C27="月"</formula>
    </cfRule>
  </conditionalFormatting>
  <conditionalFormatting sqref="Z3:AE3">
    <cfRule type="cellIs" dxfId="1635" priority="32" stopIfTrue="1" operator="equal">
      <formula>"3"</formula>
    </cfRule>
  </conditionalFormatting>
  <conditionalFormatting sqref="Z4">
    <cfRule type="cellIs" dxfId="1634" priority="33" stopIfTrue="1" operator="between">
      <formula>"3"</formula>
      <formula>"4"</formula>
    </cfRule>
  </conditionalFormatting>
  <conditionalFormatting sqref="Z7">
    <cfRule type="cellIs" dxfId="1633" priority="10" stopIfTrue="1" operator="equal">
      <formula>"23"</formula>
    </cfRule>
    <cfRule type="cellIs" dxfId="1632" priority="35" stopIfTrue="1" operator="equal">
      <formula>"24"</formula>
    </cfRule>
  </conditionalFormatting>
  <conditionalFormatting sqref="T37 T11 T39 T13 T15 T17 T19 T21 T23 T25 T27 T29 T31 T33 T35 T41 D11 D39 D13 D15 D17 D19 D21 D23 D25 D27 D29 D31 D33 D35 D37">
    <cfRule type="cellIs" dxfId="1631" priority="36" stopIfTrue="1" operator="between">
      <formula>"1"</formula>
      <formula>"3"</formula>
    </cfRule>
  </conditionalFormatting>
  <conditionalFormatting sqref="Q11">
    <cfRule type="cellIs" dxfId="1630" priority="37" stopIfTrue="1" operator="between">
      <formula>"1"</formula>
      <formula>"1"</formula>
    </cfRule>
  </conditionalFormatting>
  <conditionalFormatting sqref="C23 C21 C25">
    <cfRule type="cellIs" dxfId="1629" priority="38" stopIfTrue="1" operator="equal">
      <formula>"土"</formula>
    </cfRule>
    <cfRule type="cellIs" dxfId="1628" priority="39" stopIfTrue="1" operator="equal">
      <formula>"日"</formula>
    </cfRule>
  </conditionalFormatting>
  <conditionalFormatting sqref="R11:S11">
    <cfRule type="expression" dxfId="1627" priority="40" stopIfTrue="1">
      <formula>$S$11="土"</formula>
    </cfRule>
    <cfRule type="expression" dxfId="1626" priority="41" stopIfTrue="1">
      <formula>$S$11="日"</formula>
    </cfRule>
  </conditionalFormatting>
  <conditionalFormatting sqref="C5">
    <cfRule type="cellIs" dxfId="1625" priority="42" stopIfTrue="1" operator="between">
      <formula>"15"</formula>
      <formula>"16"</formula>
    </cfRule>
  </conditionalFormatting>
  <conditionalFormatting sqref="C6">
    <cfRule type="expression" dxfId="1624" priority="20" stopIfTrue="1">
      <formula>$I$7+1=VALUE(C6)</formula>
    </cfRule>
  </conditionalFormatting>
  <conditionalFormatting sqref="D6">
    <cfRule type="expression" dxfId="1623" priority="19" stopIfTrue="1">
      <formula>$I$7=VALUE(D6)</formula>
    </cfRule>
  </conditionalFormatting>
  <conditionalFormatting sqref="H6">
    <cfRule type="expression" dxfId="1622" priority="18" stopIfTrue="1">
      <formula>$I$7=VALUE(H6)</formula>
    </cfRule>
  </conditionalFormatting>
  <conditionalFormatting sqref="C6">
    <cfRule type="expression" dxfId="1621" priority="17" stopIfTrue="1">
      <formula>$I$7=VALUE(C6)</formula>
    </cfRule>
  </conditionalFormatting>
  <conditionalFormatting sqref="E6">
    <cfRule type="expression" dxfId="1620" priority="16" stopIfTrue="1">
      <formula>$I$7=VALUE(E6)</formula>
    </cfRule>
  </conditionalFormatting>
  <conditionalFormatting sqref="F6">
    <cfRule type="expression" dxfId="1619" priority="15" stopIfTrue="1">
      <formula>$I$7=VALUE(F6)</formula>
    </cfRule>
  </conditionalFormatting>
  <conditionalFormatting sqref="G6">
    <cfRule type="expression" dxfId="1618" priority="14" stopIfTrue="1">
      <formula>$I$7=VALUE(G6)</formula>
    </cfRule>
  </conditionalFormatting>
  <conditionalFormatting sqref="C6">
    <cfRule type="cellIs" dxfId="1617" priority="12" stopIfTrue="1" operator="between">
      <formula>"17"</formula>
      <formula>"21"</formula>
    </cfRule>
  </conditionalFormatting>
  <conditionalFormatting sqref="D6">
    <cfRule type="expression" dxfId="1616" priority="8" stopIfTrue="1">
      <formula>$I$7=VALUE(D6)</formula>
    </cfRule>
    <cfRule type="expression" dxfId="1615" priority="9" stopIfTrue="1">
      <formula>$D$6="22"</formula>
    </cfRule>
  </conditionalFormatting>
  <conditionalFormatting sqref="Z6">
    <cfRule type="cellIs" dxfId="1614" priority="6" stopIfTrue="1" operator="equal">
      <formula>"23"</formula>
    </cfRule>
  </conditionalFormatting>
  <conditionalFormatting sqref="AA6">
    <cfRule type="cellIs" dxfId="1613" priority="5" stopIfTrue="1" operator="equal">
      <formula>"23"</formula>
    </cfRule>
  </conditionalFormatting>
  <conditionalFormatting sqref="AB6">
    <cfRule type="cellIs" dxfId="1612" priority="4" stopIfTrue="1" operator="equal">
      <formula>"23"</formula>
    </cfRule>
  </conditionalFormatting>
  <conditionalFormatting sqref="AC6">
    <cfRule type="cellIs" dxfId="1611" priority="3" stopIfTrue="1" operator="equal">
      <formula>"23"</formula>
    </cfRule>
  </conditionalFormatting>
  <conditionalFormatting sqref="AD6">
    <cfRule type="cellIs" dxfId="1610" priority="2" stopIfTrue="1" operator="equal">
      <formula>"23"</formula>
    </cfRule>
  </conditionalFormatting>
  <conditionalFormatting sqref="AE6">
    <cfRule type="cellIs" dxfId="1609" priority="1" stopIfTrue="1" operator="equal">
      <formula>"23"</formula>
    </cfRule>
  </conditionalFormatting>
  <dataValidations count="1">
    <dataValidation imeMode="hiragana" allowBlank="1" showInputMessage="1" showErrorMessage="1" sqref="Q28:Q30 Q12:Q14 Q24:Q26 Q20:Q22 Q16:Q18 Q32:Q34"/>
  </dataValidations>
  <pageMargins left="0.15748031496062992" right="0.19685039370078741" top="0.27" bottom="0.15748031496062992" header="0.15748031496062992" footer="0.11811023622047245"/>
  <pageSetup paperSize="9" orientation="landscape"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CONCATENATE(年表!$K32)</f>
        <v>10</v>
      </c>
      <c r="E1" s="38" t="s">
        <v>1</v>
      </c>
      <c r="F1" s="6"/>
      <c r="G1" s="6"/>
      <c r="H1" s="6"/>
      <c r="J1" s="599" t="str">
        <f>CONCATENATE(年表!$F$3)</f>
        <v>2021</v>
      </c>
      <c r="K1" s="599"/>
      <c r="L1" s="603" t="s">
        <v>0</v>
      </c>
      <c r="M1" s="61"/>
      <c r="N1" s="61"/>
      <c r="O1" s="61"/>
      <c r="P1" s="71"/>
      <c r="Y1" s="6"/>
      <c r="Z1" s="6"/>
      <c r="AA1" s="72" t="str">
        <f>CONCATENATE(年表!$K50)</f>
        <v>12</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CONCATENATE(年表!$I34)</f>
        <v/>
      </c>
      <c r="C3" s="112" t="str">
        <f>CONCATENATE(年表!$J34)</f>
        <v/>
      </c>
      <c r="D3" s="112" t="str">
        <f>CONCATENATE(年表!$K34)</f>
        <v/>
      </c>
      <c r="E3" s="112" t="str">
        <f>CONCATENATE(年表!$L34)</f>
        <v/>
      </c>
      <c r="F3" s="112" t="str">
        <f>CONCATENATE(年表!$M34)</f>
        <v/>
      </c>
      <c r="G3" s="112" t="str">
        <f>CONCATENATE(年表!$N34)</f>
        <v>1</v>
      </c>
      <c r="H3" s="126" t="str">
        <f>CONCATENATE(年表!$O34)</f>
        <v>2</v>
      </c>
      <c r="L3" s="50"/>
      <c r="O3" s="50"/>
      <c r="P3" s="69"/>
      <c r="Q3" s="50"/>
      <c r="Y3" s="111" t="str">
        <f>CONCATENATE(年表!$I52)</f>
        <v/>
      </c>
      <c r="Z3" s="112" t="str">
        <f>CONCATENATE(年表!$J52)</f>
        <v/>
      </c>
      <c r="AA3" s="112" t="str">
        <f>CONCATENATE(年表!$K52)</f>
        <v/>
      </c>
      <c r="AB3" s="112" t="str">
        <f>CONCATENATE(年表!$L52)</f>
        <v>1</v>
      </c>
      <c r="AC3" s="112" t="str">
        <f>CONCATENATE(年表!$M52)</f>
        <v>2</v>
      </c>
      <c r="AD3" s="112" t="str">
        <f>CONCATENATE(年表!$N52)</f>
        <v>3</v>
      </c>
      <c r="AE3" s="126" t="str">
        <f>CONCATENATE(年表!$O52)</f>
        <v>4</v>
      </c>
    </row>
    <row r="4" spans="2:31" s="1" customFormat="1" ht="12" customHeight="1">
      <c r="B4" s="111" t="str">
        <f>CONCATENATE(年表!$I35)</f>
        <v>3</v>
      </c>
      <c r="C4" s="112" t="str">
        <f>CONCATENATE(年表!$J35)</f>
        <v>4</v>
      </c>
      <c r="D4" s="112" t="str">
        <f>CONCATENATE(年表!$K35)</f>
        <v>5</v>
      </c>
      <c r="E4" s="112" t="str">
        <f>CONCATENATE(年表!$L35)</f>
        <v>6</v>
      </c>
      <c r="F4" s="112" t="str">
        <f>CONCATENATE(年表!$M35)</f>
        <v>7</v>
      </c>
      <c r="G4" s="112" t="str">
        <f>CONCATENATE(年表!$N35)</f>
        <v>8</v>
      </c>
      <c r="H4" s="126" t="str">
        <f>CONCATENATE(年表!$O35)</f>
        <v>9</v>
      </c>
      <c r="L4" s="56"/>
      <c r="M4" s="74"/>
      <c r="N4" s="74"/>
      <c r="O4" s="56"/>
      <c r="P4" s="56"/>
      <c r="Q4" s="50"/>
      <c r="Y4" s="111" t="str">
        <f>CONCATENATE(年表!$I53)</f>
        <v>5</v>
      </c>
      <c r="Z4" s="112" t="str">
        <f>CONCATENATE(年表!$J53)</f>
        <v>6</v>
      </c>
      <c r="AA4" s="112" t="str">
        <f>CONCATENATE(年表!$K53)</f>
        <v>7</v>
      </c>
      <c r="AB4" s="112" t="str">
        <f>CONCATENATE(年表!$L53)</f>
        <v>8</v>
      </c>
      <c r="AC4" s="112" t="str">
        <f>CONCATENATE(年表!$M53)</f>
        <v>9</v>
      </c>
      <c r="AD4" s="112" t="str">
        <f>CONCATENATE(年表!$N53)</f>
        <v>10</v>
      </c>
      <c r="AE4" s="126" t="str">
        <f>CONCATENATE(年表!$O53)</f>
        <v>11</v>
      </c>
    </row>
    <row r="5" spans="2:31" s="1" customFormat="1" ht="12" customHeight="1">
      <c r="B5" s="111" t="str">
        <f>CONCATENATE(年表!$I36)</f>
        <v>10</v>
      </c>
      <c r="C5" s="112" t="str">
        <f>CONCATENATE(年表!$J36)</f>
        <v>11</v>
      </c>
      <c r="D5" s="112" t="str">
        <f>CONCATENATE(年表!$K36)</f>
        <v>12</v>
      </c>
      <c r="E5" s="112" t="str">
        <f>CONCATENATE(年表!$L36)</f>
        <v>13</v>
      </c>
      <c r="F5" s="112" t="str">
        <f>CONCATENATE(年表!$M36)</f>
        <v>14</v>
      </c>
      <c r="G5" s="112" t="str">
        <f>CONCATENATE(年表!$N36)</f>
        <v>15</v>
      </c>
      <c r="H5" s="126" t="str">
        <f>CONCATENATE(年表!$O36)</f>
        <v>16</v>
      </c>
      <c r="J5" s="55"/>
      <c r="K5" s="56"/>
      <c r="L5" s="56"/>
      <c r="M5" s="74"/>
      <c r="N5" s="74"/>
      <c r="O5" s="56"/>
      <c r="P5" s="56"/>
      <c r="Q5" s="50"/>
      <c r="Y5" s="111" t="str">
        <f>CONCATENATE(年表!$I54)</f>
        <v>12</v>
      </c>
      <c r="Z5" s="112" t="str">
        <f>CONCATENATE(年表!$J54)</f>
        <v>13</v>
      </c>
      <c r="AA5" s="112" t="str">
        <f>CONCATENATE(年表!$K54)</f>
        <v>14</v>
      </c>
      <c r="AB5" s="112" t="str">
        <f>CONCATENATE(年表!$L54)</f>
        <v>15</v>
      </c>
      <c r="AC5" s="112" t="str">
        <f>CONCATENATE(年表!$M54)</f>
        <v>16</v>
      </c>
      <c r="AD5" s="112" t="str">
        <f>CONCATENATE(年表!$N54)</f>
        <v>17</v>
      </c>
      <c r="AE5" s="126" t="str">
        <f>CONCATENATE(年表!$O54)</f>
        <v>18</v>
      </c>
    </row>
    <row r="6" spans="2:31" s="1" customFormat="1" ht="12" customHeight="1">
      <c r="B6" s="111" t="str">
        <f>CONCATENATE(年表!$I37)</f>
        <v>17</v>
      </c>
      <c r="C6" s="112" t="str">
        <f>CONCATENATE(年表!$J37)</f>
        <v>18</v>
      </c>
      <c r="D6" s="112" t="str">
        <f>CONCATENATE(年表!$K37)</f>
        <v>19</v>
      </c>
      <c r="E6" s="112" t="str">
        <f>CONCATENATE(年表!$L37)</f>
        <v>20</v>
      </c>
      <c r="F6" s="112" t="str">
        <f>CONCATENATE(年表!$M37)</f>
        <v>21</v>
      </c>
      <c r="G6" s="112" t="str">
        <f>CONCATENATE(年表!$N37)</f>
        <v>22</v>
      </c>
      <c r="H6" s="126" t="str">
        <f>CONCATENATE(年表!$O37)</f>
        <v>23</v>
      </c>
      <c r="J6" s="50"/>
      <c r="K6" s="50"/>
      <c r="L6" s="50"/>
      <c r="M6" s="600" t="s">
        <v>47</v>
      </c>
      <c r="N6" s="600"/>
      <c r="O6" s="600"/>
      <c r="P6" s="50"/>
      <c r="Q6" s="50"/>
      <c r="Y6" s="111" t="str">
        <f>CONCATENATE(年表!$I55)</f>
        <v>19</v>
      </c>
      <c r="Z6" s="112" t="str">
        <f>CONCATENATE(年表!$J55)</f>
        <v>20</v>
      </c>
      <c r="AA6" s="112" t="str">
        <f>CONCATENATE(年表!$K55)</f>
        <v>21</v>
      </c>
      <c r="AB6" s="112" t="str">
        <f>CONCATENATE(年表!$L55)</f>
        <v>22</v>
      </c>
      <c r="AC6" s="112" t="str">
        <f>CONCATENATE(年表!$M55)</f>
        <v>23</v>
      </c>
      <c r="AD6" s="112" t="str">
        <f>CONCATENATE(年表!$N55)</f>
        <v>24</v>
      </c>
      <c r="AE6" s="432" t="str">
        <f>CONCATENATE(年表!$O55)</f>
        <v>25</v>
      </c>
    </row>
    <row r="7" spans="2:31" s="1" customFormat="1" ht="12" customHeight="1">
      <c r="B7" s="111" t="str">
        <f>CONCATENATE(年表!$I38)</f>
        <v>24</v>
      </c>
      <c r="C7" s="112" t="str">
        <f>CONCATENATE(年表!$J38)</f>
        <v>25</v>
      </c>
      <c r="D7" s="112" t="str">
        <f>CONCATENATE(年表!$K38)</f>
        <v>26</v>
      </c>
      <c r="E7" s="112" t="str">
        <f>CONCATENATE(年表!$L38)</f>
        <v>27</v>
      </c>
      <c r="F7" s="112" t="str">
        <f>CONCATENATE(年表!$M38)</f>
        <v>28</v>
      </c>
      <c r="G7" s="112" t="str">
        <f>CONCATENATE(年表!$N38)</f>
        <v>29</v>
      </c>
      <c r="H7" s="126" t="str">
        <f>CONCATENATE(年表!$O38)</f>
        <v>30</v>
      </c>
      <c r="J7" s="621" t="str">
        <f>CONCATENATE(年表!$K41)</f>
        <v>11</v>
      </c>
      <c r="K7" s="621"/>
      <c r="L7" s="592" t="s">
        <v>1</v>
      </c>
      <c r="M7" s="601" t="str">
        <f>CONCATENATE($J$1,"/",$J$7,"/1")</f>
        <v>2021/11/1</v>
      </c>
      <c r="N7" s="601"/>
      <c r="O7" s="601"/>
      <c r="P7" s="56"/>
      <c r="Q7" s="50"/>
      <c r="T7" s="621" t="str">
        <f>CONCATENATE(年表!$K41)</f>
        <v>11</v>
      </c>
      <c r="U7" s="621"/>
      <c r="V7" s="621"/>
      <c r="W7" s="592" t="s">
        <v>1</v>
      </c>
      <c r="Y7" s="111" t="str">
        <f>CONCATENATE(年表!$I56)</f>
        <v>26</v>
      </c>
      <c r="Z7" s="112" t="str">
        <f>CONCATENATE(年表!$J56)</f>
        <v>27</v>
      </c>
      <c r="AA7" s="112" t="str">
        <f>CONCATENATE(年表!$K56)</f>
        <v>28</v>
      </c>
      <c r="AB7" s="112" t="str">
        <f>CONCATENATE(年表!$L56)</f>
        <v>29</v>
      </c>
      <c r="AC7" s="112" t="str">
        <f>CONCATENATE(年表!$M56)</f>
        <v>30</v>
      </c>
      <c r="AD7" s="112" t="str">
        <f>CONCATENATE(年表!$N56)</f>
        <v>31</v>
      </c>
      <c r="AE7" s="126" t="str">
        <f>CONCATENATE(年表!$O56)</f>
        <v/>
      </c>
    </row>
    <row r="8" spans="2:31" s="1" customFormat="1" ht="12" customHeight="1">
      <c r="B8" s="111" t="str">
        <f>CONCATENATE(年表!$I39)</f>
        <v>31</v>
      </c>
      <c r="C8" s="112" t="str">
        <f>CONCATENATE(年表!$J39)</f>
        <v/>
      </c>
      <c r="D8" s="112" t="str">
        <f>CONCATENATE(年表!$K39)</f>
        <v/>
      </c>
      <c r="E8" s="112" t="str">
        <f>CONCATENATE(年表!$L39)</f>
        <v/>
      </c>
      <c r="F8" s="112" t="str">
        <f>CONCATENATE(年表!$M39)</f>
        <v/>
      </c>
      <c r="G8" s="112" t="str">
        <f>CONCATENATE(年表!$N39)</f>
        <v/>
      </c>
      <c r="H8" s="126" t="str">
        <f>CONCATENATE(年表!$O39)</f>
        <v/>
      </c>
      <c r="I8" s="87">
        <f>1-SIGN(MOD($J$1,4)/2)</f>
        <v>0</v>
      </c>
      <c r="J8" s="621"/>
      <c r="K8" s="621"/>
      <c r="L8" s="592"/>
      <c r="M8" s="602" t="str">
        <f>MID("日月火水木金土",WEEKDAY($M$7,1),1)</f>
        <v>月</v>
      </c>
      <c r="N8" s="602"/>
      <c r="O8" s="602"/>
      <c r="P8" s="56"/>
      <c r="Q8" s="50"/>
      <c r="T8" s="621"/>
      <c r="U8" s="621"/>
      <c r="V8" s="621"/>
      <c r="W8" s="592"/>
      <c r="Y8" s="111" t="str">
        <f>CONCATENATE(年表!$I57)</f>
        <v/>
      </c>
      <c r="Z8" s="112" t="str">
        <f>CONCATENATE(年表!$J57)</f>
        <v/>
      </c>
      <c r="AA8" s="112" t="str">
        <f>CONCATENATE(年表!$K57)</f>
        <v/>
      </c>
      <c r="AB8" s="112" t="str">
        <f>CONCATENATE(年表!$L57)</f>
        <v/>
      </c>
      <c r="AC8" s="112" t="str">
        <f>CONCATENATE(年表!$M57)</f>
        <v/>
      </c>
      <c r="AD8" s="112" t="str">
        <f>CONCATENATE(年表!$N57)</f>
        <v/>
      </c>
      <c r="AE8" s="126" t="str">
        <f>CONCATENATE(年表!$O57)</f>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月</v>
      </c>
      <c r="D11" s="587"/>
      <c r="E11" s="588"/>
      <c r="F11" s="588"/>
      <c r="G11" s="588"/>
      <c r="H11" s="588"/>
      <c r="I11" s="588"/>
      <c r="J11" s="588"/>
      <c r="K11" s="588"/>
      <c r="L11" s="588"/>
      <c r="M11" s="588"/>
      <c r="N11" s="588"/>
      <c r="O11" s="589"/>
      <c r="P11" s="62"/>
      <c r="Q11" s="58"/>
      <c r="R11" s="122">
        <f>B39+1</f>
        <v>16</v>
      </c>
      <c r="S11" s="57" t="str">
        <f>IF(R11="","",IF(SEARCH(C39,$M$6)&gt;0,MID($M$6,SEARCH(C39,$M$6)+1,1),""))</f>
        <v>火</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火</v>
      </c>
      <c r="D13" s="587"/>
      <c r="E13" s="588"/>
      <c r="F13" s="588"/>
      <c r="G13" s="588"/>
      <c r="H13" s="588"/>
      <c r="I13" s="588"/>
      <c r="J13" s="588"/>
      <c r="K13" s="588"/>
      <c r="L13" s="588"/>
      <c r="M13" s="588"/>
      <c r="N13" s="588"/>
      <c r="O13" s="589"/>
      <c r="P13" s="62"/>
      <c r="Q13" s="54"/>
      <c r="R13" s="122">
        <f>R11+1</f>
        <v>17</v>
      </c>
      <c r="S13" s="57" t="str">
        <f>IF(S11="","",IF(SEARCH(S11,$M$6)&gt;0,MID($M$6,SEARCH(S11,$M$6)+1,1),""))</f>
        <v>水</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3">
        <f>B13+1</f>
        <v>3</v>
      </c>
      <c r="C15" s="81" t="str">
        <f>IF(C13="","",IF(SEARCH(C13,$M$6)&gt;0,MID($M$6,SEARCH(C13,$M$6)+1,1),""))</f>
        <v>水</v>
      </c>
      <c r="D15" s="587"/>
      <c r="E15" s="588"/>
      <c r="F15" s="588"/>
      <c r="G15" s="588"/>
      <c r="H15" s="588"/>
      <c r="I15" s="588"/>
      <c r="J15" s="588"/>
      <c r="K15" s="588"/>
      <c r="L15" s="588"/>
      <c r="M15" s="588"/>
      <c r="N15" s="588"/>
      <c r="O15" s="589"/>
      <c r="P15" s="62"/>
      <c r="Q15" s="58"/>
      <c r="R15" s="122">
        <f>R13+1</f>
        <v>18</v>
      </c>
      <c r="S15" s="57" t="str">
        <f>IF(S13="","",IF(SEARCH(S13,$M$6)&gt;0,MID($M$6,SEARCH(S13,$M$6)+1,1),""))</f>
        <v>木</v>
      </c>
      <c r="T15" s="587"/>
      <c r="U15" s="588"/>
      <c r="V15" s="588"/>
      <c r="W15" s="588"/>
      <c r="X15" s="588"/>
      <c r="Y15" s="588"/>
      <c r="Z15" s="588"/>
      <c r="AA15" s="588"/>
      <c r="AB15" s="588"/>
      <c r="AC15" s="588"/>
      <c r="AD15" s="588"/>
      <c r="AE15" s="589"/>
    </row>
    <row r="16" spans="2:31" s="49" customFormat="1" ht="15" customHeight="1">
      <c r="B16" s="584" t="s">
        <v>53</v>
      </c>
      <c r="C16" s="585"/>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木</v>
      </c>
      <c r="D17" s="587"/>
      <c r="E17" s="588"/>
      <c r="F17" s="588"/>
      <c r="G17" s="588"/>
      <c r="H17" s="588"/>
      <c r="I17" s="588"/>
      <c r="J17" s="588"/>
      <c r="K17" s="588"/>
      <c r="L17" s="588"/>
      <c r="M17" s="588"/>
      <c r="N17" s="588"/>
      <c r="O17" s="589"/>
      <c r="P17" s="62"/>
      <c r="Q17" s="54"/>
      <c r="R17" s="122">
        <f>R15+1</f>
        <v>19</v>
      </c>
      <c r="S17" s="57" t="str">
        <f>IF(S15="","",IF(SEARCH(S15,$M$6)&gt;0,MID($M$6,SEARCH(S15,$M$6)+1,1),""))</f>
        <v>金</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金</v>
      </c>
      <c r="D19" s="587"/>
      <c r="E19" s="588"/>
      <c r="F19" s="588"/>
      <c r="G19" s="588"/>
      <c r="H19" s="588"/>
      <c r="I19" s="588"/>
      <c r="J19" s="588"/>
      <c r="K19" s="588"/>
      <c r="L19" s="588"/>
      <c r="M19" s="588"/>
      <c r="N19" s="588"/>
      <c r="O19" s="589"/>
      <c r="P19" s="62"/>
      <c r="Q19" s="58"/>
      <c r="R19" s="122">
        <f>R17+1</f>
        <v>20</v>
      </c>
      <c r="S19" s="57" t="str">
        <f>IF(S17="","",IF(SEARCH(S17,$M$6)&gt;0,MID($M$6,SEARCH(S17,$M$6)+1,1),""))</f>
        <v>土</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土</v>
      </c>
      <c r="D21" s="587"/>
      <c r="E21" s="588"/>
      <c r="F21" s="588"/>
      <c r="G21" s="588"/>
      <c r="H21" s="588"/>
      <c r="I21" s="588"/>
      <c r="J21" s="588"/>
      <c r="K21" s="588"/>
      <c r="L21" s="588"/>
      <c r="M21" s="588"/>
      <c r="N21" s="588"/>
      <c r="O21" s="589"/>
      <c r="P21" s="62"/>
      <c r="Q21" s="54"/>
      <c r="R21" s="122">
        <f>R19+1</f>
        <v>21</v>
      </c>
      <c r="S21" s="57" t="str">
        <f>IF(S19="","",IF(SEARCH(S19,$M$6)&gt;0,MID($M$6,SEARCH(S19,$M$6)+1,1),""))</f>
        <v>日</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日</v>
      </c>
      <c r="D23" s="587"/>
      <c r="E23" s="588"/>
      <c r="F23" s="588"/>
      <c r="G23" s="588"/>
      <c r="H23" s="588"/>
      <c r="I23" s="588"/>
      <c r="J23" s="588"/>
      <c r="K23" s="588"/>
      <c r="L23" s="588"/>
      <c r="M23" s="588"/>
      <c r="N23" s="588"/>
      <c r="O23" s="589"/>
      <c r="P23" s="62"/>
      <c r="Q23" s="58"/>
      <c r="R23" s="122">
        <f>R21+1</f>
        <v>22</v>
      </c>
      <c r="S23" s="57" t="str">
        <f>IF(S21="","",IF(SEARCH(S21,$M$6)&gt;0,MID($M$6,SEARCH(S21,$M$6)+1,1),""))</f>
        <v>月</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月</v>
      </c>
      <c r="D25" s="587"/>
      <c r="E25" s="588"/>
      <c r="F25" s="588"/>
      <c r="G25" s="588"/>
      <c r="H25" s="588"/>
      <c r="I25" s="588"/>
      <c r="J25" s="588"/>
      <c r="K25" s="588"/>
      <c r="L25" s="588"/>
      <c r="M25" s="588"/>
      <c r="N25" s="588"/>
      <c r="O25" s="589"/>
      <c r="P25" s="62"/>
      <c r="Q25" s="54"/>
      <c r="R25" s="123">
        <f>R23+1</f>
        <v>23</v>
      </c>
      <c r="S25" s="81" t="str">
        <f>IF(S23="","",IF(SEARCH(S23,$M$6)&gt;0,MID($M$6,SEARCH(S23,$M$6)+1,1),""))</f>
        <v>火</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84" t="s">
        <v>54</v>
      </c>
      <c r="S26" s="585"/>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火</v>
      </c>
      <c r="D27" s="587"/>
      <c r="E27" s="588"/>
      <c r="F27" s="588"/>
      <c r="G27" s="588"/>
      <c r="H27" s="588"/>
      <c r="I27" s="588"/>
      <c r="J27" s="588"/>
      <c r="K27" s="588"/>
      <c r="L27" s="588"/>
      <c r="M27" s="588"/>
      <c r="N27" s="588"/>
      <c r="O27" s="589"/>
      <c r="P27" s="62"/>
      <c r="Q27" s="58"/>
      <c r="R27" s="122">
        <f>R25+1</f>
        <v>24</v>
      </c>
      <c r="S27" s="57" t="str">
        <f>IF(S25="","",IF(SEARCH(S25,$M$6)&gt;0,MID($M$6,SEARCH(S25,$M$6)+1,1),""))</f>
        <v>水</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水</v>
      </c>
      <c r="D29" s="587"/>
      <c r="E29" s="588"/>
      <c r="F29" s="588"/>
      <c r="G29" s="588"/>
      <c r="H29" s="588"/>
      <c r="I29" s="588"/>
      <c r="J29" s="588"/>
      <c r="K29" s="588"/>
      <c r="L29" s="588"/>
      <c r="M29" s="588"/>
      <c r="N29" s="588"/>
      <c r="O29" s="589"/>
      <c r="P29" s="62"/>
      <c r="Q29" s="54"/>
      <c r="R29" s="122">
        <f>R27+1</f>
        <v>25</v>
      </c>
      <c r="S29" s="57" t="str">
        <f>IF(S27="","",IF(SEARCH(S27,$M$6)&gt;0,MID($M$6,SEARCH(S27,$M$6)+1,1),""))</f>
        <v>木</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木</v>
      </c>
      <c r="D31" s="587"/>
      <c r="E31" s="588"/>
      <c r="F31" s="588"/>
      <c r="G31" s="588"/>
      <c r="H31" s="588"/>
      <c r="I31" s="588"/>
      <c r="J31" s="588"/>
      <c r="K31" s="588"/>
      <c r="L31" s="588"/>
      <c r="M31" s="588"/>
      <c r="N31" s="588"/>
      <c r="O31" s="589"/>
      <c r="P31" s="62"/>
      <c r="Q31" s="58"/>
      <c r="R31" s="122">
        <f>R29+1</f>
        <v>26</v>
      </c>
      <c r="S31" s="57" t="str">
        <f>IF(S29="","",IF(SEARCH(S29,$M$6)&gt;0,MID($M$6,SEARCH(S29,$M$6)+1,1),""))</f>
        <v>金</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金</v>
      </c>
      <c r="D33" s="587"/>
      <c r="E33" s="588"/>
      <c r="F33" s="588"/>
      <c r="G33" s="588"/>
      <c r="H33" s="588"/>
      <c r="I33" s="588"/>
      <c r="J33" s="588"/>
      <c r="K33" s="588"/>
      <c r="L33" s="588"/>
      <c r="M33" s="588"/>
      <c r="N33" s="588"/>
      <c r="O33" s="589"/>
      <c r="P33" s="62"/>
      <c r="Q33" s="54"/>
      <c r="R33" s="122">
        <f>R31+1</f>
        <v>27</v>
      </c>
      <c r="S33" s="57" t="str">
        <f>IF(S31="","",IF(SEARCH(S31,$M$6)&gt;0,MID($M$6,SEARCH(S31,$M$6)+1,1),""))</f>
        <v>土</v>
      </c>
      <c r="T33" s="587"/>
      <c r="U33" s="588"/>
      <c r="V33" s="588"/>
      <c r="W33" s="588"/>
      <c r="X33" s="588"/>
      <c r="Y33" s="588"/>
      <c r="Z33" s="588"/>
      <c r="AA33" s="588"/>
      <c r="AB33" s="588"/>
      <c r="AC33" s="588"/>
      <c r="AD33" s="588"/>
      <c r="AE33" s="589"/>
    </row>
    <row r="34" spans="2:31" s="49" customFormat="1" ht="15" customHeight="1">
      <c r="B34" s="613"/>
      <c r="C34" s="61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土</v>
      </c>
      <c r="D35" s="587"/>
      <c r="E35" s="588"/>
      <c r="F35" s="588"/>
      <c r="G35" s="588"/>
      <c r="H35" s="588"/>
      <c r="I35" s="588"/>
      <c r="J35" s="588"/>
      <c r="K35" s="588"/>
      <c r="L35" s="588"/>
      <c r="M35" s="588"/>
      <c r="N35" s="588"/>
      <c r="O35" s="589"/>
      <c r="P35" s="62"/>
      <c r="Q35" s="66"/>
      <c r="R35" s="122">
        <f>R33+1</f>
        <v>28</v>
      </c>
      <c r="S35" s="57" t="str">
        <f>IF(S33="","",IF(SEARCH(S33,$M$6)&gt;0,MID($M$6,SEARCH(S33,$M$6)+1,1),""))</f>
        <v>日</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日</v>
      </c>
      <c r="D37" s="587"/>
      <c r="E37" s="588"/>
      <c r="F37" s="588"/>
      <c r="G37" s="588"/>
      <c r="H37" s="588"/>
      <c r="I37" s="588"/>
      <c r="J37" s="588"/>
      <c r="K37" s="588"/>
      <c r="L37" s="588"/>
      <c r="M37" s="588"/>
      <c r="N37" s="588"/>
      <c r="O37" s="589"/>
      <c r="P37" s="62"/>
      <c r="Q37" s="66"/>
      <c r="R37" s="122">
        <f>R35+1</f>
        <v>29</v>
      </c>
      <c r="S37" s="57" t="str">
        <f>IF(S35="","",IF(SEARCH(S35,$M$6)&gt;0,MID($M$6,SEARCH(S35,$M$6)+1,1),""))</f>
        <v>月</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月</v>
      </c>
      <c r="D39" s="587"/>
      <c r="E39" s="588"/>
      <c r="F39" s="588"/>
      <c r="G39" s="588"/>
      <c r="H39" s="588"/>
      <c r="I39" s="588"/>
      <c r="J39" s="588"/>
      <c r="K39" s="588"/>
      <c r="L39" s="588"/>
      <c r="M39" s="588"/>
      <c r="N39" s="588"/>
      <c r="O39" s="589"/>
      <c r="P39" s="62"/>
      <c r="Q39" s="66"/>
      <c r="R39" s="122">
        <f>R37+1</f>
        <v>30</v>
      </c>
      <c r="S39" s="57" t="str">
        <f>IF(S37="","",IF(SEARCH(S37,$M$6)&gt;0,MID($M$6,SEARCH(S37,$M$6)+1,1),""))</f>
        <v>火</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c r="S41" s="57" t="str">
        <f>IF(R41="","",IF(SEARCH(S39,$M$6)&gt;0,MID($M$6,SEARCH(S39,$M$6)+1,1),""))</f>
        <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row>
    <row r="44" spans="2:31" s="49" customFormat="1" ht="14.25"/>
    <row r="45" spans="2:31" s="49" customFormat="1" ht="14.25"/>
    <row r="46" spans="2:31" s="49" customFormat="1" ht="14.25">
      <c r="R46" s="83"/>
    </row>
    <row r="47" spans="2:31" s="49" customFormat="1" ht="14.25"/>
  </sheetData>
  <sheetProtection sheet="1"/>
  <mergeCells count="107">
    <mergeCell ref="D41:O41"/>
    <mergeCell ref="D42:O42"/>
    <mergeCell ref="B42:C42"/>
    <mergeCell ref="B14:C14"/>
    <mergeCell ref="B18:C18"/>
    <mergeCell ref="B16:C16"/>
    <mergeCell ref="D13:O13"/>
    <mergeCell ref="D14:O14"/>
    <mergeCell ref="B26:C26"/>
    <mergeCell ref="D23:O23"/>
    <mergeCell ref="D26:O26"/>
    <mergeCell ref="B24:C24"/>
    <mergeCell ref="D40:O40"/>
    <mergeCell ref="B36:C36"/>
    <mergeCell ref="D37:O37"/>
    <mergeCell ref="B40:C40"/>
    <mergeCell ref="D35:O35"/>
    <mergeCell ref="D36:O36"/>
    <mergeCell ref="B38:C38"/>
    <mergeCell ref="D38:O38"/>
    <mergeCell ref="R12:S12"/>
    <mergeCell ref="J1:K2"/>
    <mergeCell ref="M6:O6"/>
    <mergeCell ref="M7:O7"/>
    <mergeCell ref="M8:O8"/>
    <mergeCell ref="L1:L2"/>
    <mergeCell ref="D10:O10"/>
    <mergeCell ref="D11:O11"/>
    <mergeCell ref="B22:C22"/>
    <mergeCell ref="D21:O21"/>
    <mergeCell ref="D19:O19"/>
    <mergeCell ref="D20:O20"/>
    <mergeCell ref="B20:C20"/>
    <mergeCell ref="R14:S14"/>
    <mergeCell ref="R16:S16"/>
    <mergeCell ref="R18:S18"/>
    <mergeCell ref="R20:S20"/>
    <mergeCell ref="L7:L8"/>
    <mergeCell ref="J7:K8"/>
    <mergeCell ref="B12:C12"/>
    <mergeCell ref="D12:O12"/>
    <mergeCell ref="T27:AE27"/>
    <mergeCell ref="T28:AE28"/>
    <mergeCell ref="T31:AE31"/>
    <mergeCell ref="T32:AE32"/>
    <mergeCell ref="T29:AE29"/>
    <mergeCell ref="R34:S34"/>
    <mergeCell ref="B30:C30"/>
    <mergeCell ref="D31:O31"/>
    <mergeCell ref="D32:O32"/>
    <mergeCell ref="D27:O27"/>
    <mergeCell ref="D29:O29"/>
    <mergeCell ref="D30:O30"/>
    <mergeCell ref="B28:C28"/>
    <mergeCell ref="B32:C32"/>
    <mergeCell ref="R30:S30"/>
    <mergeCell ref="B34:C34"/>
    <mergeCell ref="D33:O33"/>
    <mergeCell ref="D34:O34"/>
    <mergeCell ref="T21:AE21"/>
    <mergeCell ref="T22:AE22"/>
    <mergeCell ref="T23:AE23"/>
    <mergeCell ref="T24:AE24"/>
    <mergeCell ref="T25:AE25"/>
    <mergeCell ref="D39:O39"/>
    <mergeCell ref="D15:O15"/>
    <mergeCell ref="D18:O18"/>
    <mergeCell ref="T16:AE16"/>
    <mergeCell ref="T17:AE17"/>
    <mergeCell ref="T18:AE18"/>
    <mergeCell ref="D16:O16"/>
    <mergeCell ref="D17:O17"/>
    <mergeCell ref="R22:S22"/>
    <mergeCell ref="D22:O22"/>
    <mergeCell ref="R36:S36"/>
    <mergeCell ref="R32:S32"/>
    <mergeCell ref="R24:S24"/>
    <mergeCell ref="R26:S26"/>
    <mergeCell ref="D28:O28"/>
    <mergeCell ref="R28:S28"/>
    <mergeCell ref="D24:O24"/>
    <mergeCell ref="D25:O25"/>
    <mergeCell ref="T37:AE37"/>
    <mergeCell ref="T42:AE42"/>
    <mergeCell ref="R42:S42"/>
    <mergeCell ref="T38:AE38"/>
    <mergeCell ref="T41:AE41"/>
    <mergeCell ref="T39:AE39"/>
    <mergeCell ref="T40:AE40"/>
    <mergeCell ref="R40:S40"/>
    <mergeCell ref="R38:S38"/>
    <mergeCell ref="W7:W8"/>
    <mergeCell ref="T19:AE19"/>
    <mergeCell ref="T12:AE12"/>
    <mergeCell ref="T15:AE15"/>
    <mergeCell ref="T10:AE10"/>
    <mergeCell ref="T11:AE11"/>
    <mergeCell ref="T13:AE13"/>
    <mergeCell ref="T14:AE14"/>
    <mergeCell ref="T7:V8"/>
    <mergeCell ref="T30:AE30"/>
    <mergeCell ref="T33:AE33"/>
    <mergeCell ref="T34:AE34"/>
    <mergeCell ref="T20:AE20"/>
    <mergeCell ref="T26:AE26"/>
    <mergeCell ref="T35:AE35"/>
    <mergeCell ref="T36:AE36"/>
  </mergeCells>
  <phoneticPr fontId="2"/>
  <conditionalFormatting sqref="B13:C13 B11:C11 B19:C19 B21 B23 B25 B27 B29 B31 B33 B35 B37 B39">
    <cfRule type="expression" dxfId="1608" priority="10" stopIfTrue="1">
      <formula>$C11="土"</formula>
    </cfRule>
    <cfRule type="expression" dxfId="1607" priority="11" stopIfTrue="1">
      <formula>$C11="日"</formula>
    </cfRule>
  </conditionalFormatting>
  <conditionalFormatting sqref="R13:S13 R15:S15 R17:S17 R19:S19 R21:S21 R23:S23 R33:S33 R41 R29:S29 R31:S31 R37:S37 R39:S39">
    <cfRule type="expression" dxfId="1606" priority="12" stopIfTrue="1">
      <formula>$S13="土"</formula>
    </cfRule>
    <cfRule type="expression" dxfId="1605" priority="13" stopIfTrue="1">
      <formula>$S13="日"</formula>
    </cfRule>
  </conditionalFormatting>
  <conditionalFormatting sqref="B17:C17">
    <cfRule type="expression" dxfId="1604" priority="14" stopIfTrue="1">
      <formula>$C17="土"</formula>
    </cfRule>
    <cfRule type="expression" dxfId="1603" priority="15" stopIfTrue="1">
      <formula>$C17="日"</formula>
    </cfRule>
    <cfRule type="expression" dxfId="1602" priority="16" stopIfTrue="1">
      <formula>$C15="日"</formula>
    </cfRule>
  </conditionalFormatting>
  <conditionalFormatting sqref="R27:S27 R35:S35">
    <cfRule type="expression" dxfId="1601" priority="17" stopIfTrue="1">
      <formula>$S27="土"</formula>
    </cfRule>
    <cfRule type="expression" dxfId="1600" priority="18" stopIfTrue="1">
      <formula>$S27="日"</formula>
    </cfRule>
    <cfRule type="expression" dxfId="1599" priority="19" stopIfTrue="1">
      <formula>$S25="日"</formula>
    </cfRule>
  </conditionalFormatting>
  <conditionalFormatting sqref="T37 T11 T39 T13 T15 T17 T19 T21 T23 T25 T27 T29 T31 T33 T35 T41 D11 D39 D13 D15 D17 D19 D21 D23 D25 D27 D29 D31 D33 D35 D37">
    <cfRule type="cellIs" dxfId="1598" priority="22" stopIfTrue="1" operator="between">
      <formula>"1"</formula>
      <formula>"3"</formula>
    </cfRule>
  </conditionalFormatting>
  <conditionalFormatting sqref="Q11">
    <cfRule type="cellIs" dxfId="1597" priority="23" stopIfTrue="1" operator="between">
      <formula>"1"</formula>
      <formula>"1"</formula>
    </cfRule>
  </conditionalFormatting>
  <conditionalFormatting sqref="C33 C21 C37 C23 C25 C39 C35 C29 C31 C27">
    <cfRule type="cellIs" dxfId="1596" priority="24" stopIfTrue="1" operator="equal">
      <formula>"土"</formula>
    </cfRule>
    <cfRule type="cellIs" dxfId="1595" priority="25" stopIfTrue="1" operator="equal">
      <formula>"日"</formula>
    </cfRule>
  </conditionalFormatting>
  <conditionalFormatting sqref="R11:S11">
    <cfRule type="expression" dxfId="1594" priority="26" stopIfTrue="1">
      <formula>$S$11="土"</formula>
    </cfRule>
    <cfRule type="expression" dxfId="1593" priority="27" stopIfTrue="1">
      <formula>$S$11="日"</formula>
    </cfRule>
  </conditionalFormatting>
  <conditionalFormatting sqref="S41">
    <cfRule type="expression" dxfId="1592" priority="28" stopIfTrue="1">
      <formula>$S$37="土"</formula>
    </cfRule>
    <cfRule type="expression" dxfId="1591" priority="29" stopIfTrue="1">
      <formula>$S$37="日"</formula>
    </cfRule>
  </conditionalFormatting>
  <conditionalFormatting sqref="C4">
    <cfRule type="cellIs" dxfId="1590" priority="30" stopIfTrue="1" operator="equal">
      <formula>"9"</formula>
    </cfRule>
  </conditionalFormatting>
  <conditionalFormatting sqref="C5">
    <cfRule type="cellIs" dxfId="1589" priority="31" stopIfTrue="1" operator="between">
      <formula>"10"</formula>
      <formula>"15"</formula>
    </cfRule>
  </conditionalFormatting>
  <conditionalFormatting sqref="Z6">
    <cfRule type="cellIs" dxfId="1588" priority="9" stopIfTrue="1" operator="equal">
      <formula>"23"</formula>
    </cfRule>
    <cfRule type="cellIs" dxfId="1587" priority="20" stopIfTrue="1" operator="equal">
      <formula>"24"</formula>
    </cfRule>
  </conditionalFormatting>
  <conditionalFormatting sqref="AA6">
    <cfRule type="cellIs" dxfId="1586" priority="7" stopIfTrue="1" operator="equal">
      <formula>"23"</formula>
    </cfRule>
  </conditionalFormatting>
  <conditionalFormatting sqref="Z7">
    <cfRule type="cellIs" dxfId="1585" priority="5" stopIfTrue="1" operator="equal">
      <formula>"23"</formula>
    </cfRule>
    <cfRule type="cellIs" dxfId="1584" priority="6" stopIfTrue="1" operator="equal">
      <formula>"24"</formula>
    </cfRule>
  </conditionalFormatting>
  <conditionalFormatting sqref="AB6">
    <cfRule type="cellIs" dxfId="1583" priority="4" stopIfTrue="1" operator="equal">
      <formula>"23"</formula>
    </cfRule>
  </conditionalFormatting>
  <conditionalFormatting sqref="AC6">
    <cfRule type="cellIs" dxfId="1582" priority="3" stopIfTrue="1" operator="equal">
      <formula>"23"</formula>
    </cfRule>
  </conditionalFormatting>
  <conditionalFormatting sqref="AD6">
    <cfRule type="cellIs" dxfId="1581" priority="2" stopIfTrue="1" operator="equal">
      <formula>"23"</formula>
    </cfRule>
  </conditionalFormatting>
  <conditionalFormatting sqref="AE6">
    <cfRule type="cellIs" dxfId="1580" priority="1" stopIfTrue="1" operator="equal">
      <formula>"23"</formula>
    </cfRule>
  </conditionalFormatting>
  <dataValidations count="1">
    <dataValidation imeMode="hiragana" allowBlank="1" showInputMessage="1" showErrorMessage="1" sqref="Q28:Q30 Q12:Q14 Q24:Q26 Q20:Q22 Q16:Q18 Q32:Q3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zoomScale="90" zoomScaleNormal="90" workbookViewId="0">
      <selection activeCell="J7" sqref="J7:K8"/>
    </sheetView>
  </sheetViews>
  <sheetFormatPr defaultRowHeight="13.5"/>
  <cols>
    <col min="1" max="1" width="10.125" customWidth="1"/>
    <col min="2" max="2" width="4.875" customWidth="1"/>
    <col min="3" max="12" width="4.625" customWidth="1"/>
    <col min="13" max="14" width="2.625" customWidth="1"/>
    <col min="15" max="15" width="3.25" customWidth="1"/>
    <col min="16" max="17" width="3.5" customWidth="1"/>
    <col min="18" max="18" width="4.875" customWidth="1"/>
    <col min="19" max="19" width="4.625" customWidth="1"/>
    <col min="20" max="21" width="2.625" customWidth="1"/>
    <col min="22" max="22" width="3.25" customWidth="1"/>
    <col min="23" max="31" width="4.625" customWidth="1"/>
    <col min="32" max="32" width="4.5" customWidth="1"/>
    <col min="33" max="45" width="9.625" customWidth="1"/>
    <col min="46" max="66" width="8.625" customWidth="1"/>
  </cols>
  <sheetData>
    <row r="1" spans="2:31" ht="15" customHeight="1">
      <c r="B1" s="37"/>
      <c r="C1" s="6"/>
      <c r="D1" s="72" t="str">
        <f>CONCATENATE(年表!$K41)</f>
        <v>11</v>
      </c>
      <c r="E1" s="38" t="s">
        <v>1</v>
      </c>
      <c r="F1" s="6"/>
      <c r="G1" s="6"/>
      <c r="H1" s="6"/>
      <c r="J1" s="599" t="str">
        <f>CONCATENATE(年表!$F$3)</f>
        <v>2021</v>
      </c>
      <c r="K1" s="599"/>
      <c r="L1" s="603" t="s">
        <v>0</v>
      </c>
      <c r="M1" s="61"/>
      <c r="N1" s="61"/>
      <c r="O1" s="61"/>
      <c r="P1" s="71"/>
      <c r="X1" s="622" t="str">
        <f>CONCATENATE('12月'!O1,'12月'!P1)</f>
        <v>2022年</v>
      </c>
      <c r="Y1" s="622"/>
      <c r="Z1" s="622"/>
      <c r="AA1" s="72" t="str">
        <f>CONCATENATE(年表!$C5)</f>
        <v>1</v>
      </c>
      <c r="AB1" s="38" t="s">
        <v>1</v>
      </c>
      <c r="AC1" s="6"/>
      <c r="AD1" s="6"/>
      <c r="AE1" s="6"/>
    </row>
    <row r="2" spans="2:31" s="1" customFormat="1" ht="12" customHeight="1">
      <c r="B2" s="39" t="s">
        <v>32</v>
      </c>
      <c r="C2" s="40" t="s">
        <v>33</v>
      </c>
      <c r="D2" s="40" t="s">
        <v>34</v>
      </c>
      <c r="E2" s="40" t="s">
        <v>35</v>
      </c>
      <c r="F2" s="40" t="s">
        <v>36</v>
      </c>
      <c r="G2" s="40" t="s">
        <v>37</v>
      </c>
      <c r="H2" s="41" t="s">
        <v>38</v>
      </c>
      <c r="J2" s="599"/>
      <c r="K2" s="599"/>
      <c r="L2" s="603"/>
      <c r="M2" s="61"/>
      <c r="N2" s="61"/>
      <c r="O2" s="61"/>
      <c r="P2" s="68"/>
      <c r="Y2" s="39" t="s">
        <v>32</v>
      </c>
      <c r="Z2" s="40" t="s">
        <v>33</v>
      </c>
      <c r="AA2" s="40" t="s">
        <v>34</v>
      </c>
      <c r="AB2" s="40" t="s">
        <v>35</v>
      </c>
      <c r="AC2" s="40" t="s">
        <v>36</v>
      </c>
      <c r="AD2" s="40" t="s">
        <v>37</v>
      </c>
      <c r="AE2" s="41" t="s">
        <v>38</v>
      </c>
    </row>
    <row r="3" spans="2:31" s="1" customFormat="1" ht="12" customHeight="1">
      <c r="B3" s="111" t="str">
        <f>CONCATENATE(年表!$I43)</f>
        <v/>
      </c>
      <c r="C3" s="112" t="str">
        <f>CONCATENATE(年表!$J43)</f>
        <v>1</v>
      </c>
      <c r="D3" s="112" t="str">
        <f>CONCATENATE(年表!$K43)</f>
        <v>2</v>
      </c>
      <c r="E3" s="112" t="str">
        <f>CONCATENATE(年表!$L43)</f>
        <v>3</v>
      </c>
      <c r="F3" s="112" t="str">
        <f>CONCATENATE(年表!$M43)</f>
        <v>4</v>
      </c>
      <c r="G3" s="112" t="str">
        <f>CONCATENATE(年表!$N43)</f>
        <v>5</v>
      </c>
      <c r="H3" s="126" t="str">
        <f>CONCATENATE(年表!$O43)</f>
        <v>6</v>
      </c>
      <c r="L3" s="50"/>
      <c r="O3" s="50"/>
      <c r="P3" s="69"/>
      <c r="Q3" s="50"/>
      <c r="Y3" s="111" t="str">
        <f>IF(CONCATENATE('12月'!S27,'12月'!T27,'12月'!U27)="31",1,"")</f>
        <v/>
      </c>
      <c r="Z3" s="112" t="str">
        <f>IF(CONCATENATE('12月'!A31,'12月'!B31,'12月'!C31)="31",1,IF(Y3&lt;&gt;"",Y3+1,""))</f>
        <v/>
      </c>
      <c r="AA3" s="112" t="str">
        <f>IF(CONCATENATE('12月'!D31,'12月'!E31,'12月'!F31)="31",1,IF(Z3&lt;&gt;"",Z3+1,""))</f>
        <v/>
      </c>
      <c r="AB3" s="112" t="str">
        <f>IF(CONCATENATE('12月'!G27,'12月'!H27,'12月'!I27)="31",1,IF(AA3&lt;&gt;"",AA3+1,""))</f>
        <v/>
      </c>
      <c r="AC3" s="112" t="str">
        <f>IF(CONCATENATE('12月'!J27,'12月'!K27,'12月'!L27)="31",1,IF(AB3&lt;&gt;"",AB3+1,""))</f>
        <v/>
      </c>
      <c r="AD3" s="112" t="str">
        <f>IF(CONCATENATE('12月'!M27,'12月'!N27,'12月'!O27)="31",1,IF(AC3&lt;&gt;"",AC3+1,""))</f>
        <v/>
      </c>
      <c r="AE3" s="126">
        <f>IF(CONCATENATE('12月'!P27,'12月'!Q27,'12月'!R27)="31",1,IF(AD3&lt;&gt;"",AD3+1,""))</f>
        <v>1</v>
      </c>
    </row>
    <row r="4" spans="2:31" s="1" customFormat="1" ht="12" customHeight="1">
      <c r="B4" s="111" t="str">
        <f>CONCATENATE(年表!$I44)</f>
        <v>7</v>
      </c>
      <c r="C4" s="112" t="str">
        <f>CONCATENATE(年表!$J44)</f>
        <v>8</v>
      </c>
      <c r="D4" s="112" t="str">
        <f>CONCATENATE(年表!$K44)</f>
        <v>9</v>
      </c>
      <c r="E4" s="112" t="str">
        <f>CONCATENATE(年表!$L44)</f>
        <v>10</v>
      </c>
      <c r="F4" s="112" t="str">
        <f>CONCATENATE(年表!$M44)</f>
        <v>11</v>
      </c>
      <c r="G4" s="112" t="str">
        <f>CONCATENATE(年表!$N44)</f>
        <v>12</v>
      </c>
      <c r="H4" s="126" t="str">
        <f>CONCATENATE(年表!$O44)</f>
        <v>13</v>
      </c>
      <c r="L4" s="56"/>
      <c r="M4" s="74"/>
      <c r="N4" s="74"/>
      <c r="O4" s="56"/>
      <c r="P4" s="56"/>
      <c r="Q4" s="50"/>
      <c r="Y4" s="111">
        <f>IF(Y3&lt;&gt;"",Y3+7,AE3+1)</f>
        <v>2</v>
      </c>
      <c r="Z4" s="112">
        <f t="shared" ref="Z4:AE4" si="0">IF(Y4&lt;&gt;"",Y4+1,"")</f>
        <v>3</v>
      </c>
      <c r="AA4" s="112">
        <f t="shared" si="0"/>
        <v>4</v>
      </c>
      <c r="AB4" s="112">
        <f t="shared" si="0"/>
        <v>5</v>
      </c>
      <c r="AC4" s="112">
        <f t="shared" si="0"/>
        <v>6</v>
      </c>
      <c r="AD4" s="112">
        <f t="shared" si="0"/>
        <v>7</v>
      </c>
      <c r="AE4" s="126">
        <f t="shared" si="0"/>
        <v>8</v>
      </c>
    </row>
    <row r="5" spans="2:31" s="1" customFormat="1" ht="12" customHeight="1">
      <c r="B5" s="111" t="str">
        <f>CONCATENATE(年表!$I45)</f>
        <v>14</v>
      </c>
      <c r="C5" s="112" t="str">
        <f>CONCATENATE(年表!$J45)</f>
        <v>15</v>
      </c>
      <c r="D5" s="112" t="str">
        <f>CONCATENATE(年表!$K45)</f>
        <v>16</v>
      </c>
      <c r="E5" s="112" t="str">
        <f>CONCATENATE(年表!$L45)</f>
        <v>17</v>
      </c>
      <c r="F5" s="112" t="str">
        <f>CONCATENATE(年表!$M45)</f>
        <v>18</v>
      </c>
      <c r="G5" s="112" t="str">
        <f>CONCATENATE(年表!$N45)</f>
        <v>19</v>
      </c>
      <c r="H5" s="126" t="str">
        <f>CONCATENATE(年表!$O45)</f>
        <v>20</v>
      </c>
      <c r="J5" s="55"/>
      <c r="K5" s="56"/>
      <c r="L5" s="56"/>
      <c r="M5" s="74"/>
      <c r="N5" s="74"/>
      <c r="O5" s="56"/>
      <c r="P5" s="56"/>
      <c r="Q5" s="50"/>
      <c r="Y5" s="111">
        <f t="shared" ref="Y5:AC6" si="1">IF(Y4&lt;&gt;"",Y4+7,"")</f>
        <v>9</v>
      </c>
      <c r="Z5" s="112">
        <f t="shared" si="1"/>
        <v>10</v>
      </c>
      <c r="AA5" s="112">
        <f t="shared" si="1"/>
        <v>11</v>
      </c>
      <c r="AB5" s="112">
        <f t="shared" si="1"/>
        <v>12</v>
      </c>
      <c r="AC5" s="112">
        <f t="shared" si="1"/>
        <v>13</v>
      </c>
      <c r="AD5" s="112">
        <f>IF(AD4&lt;&gt;"",AD4+7,"")</f>
        <v>14</v>
      </c>
      <c r="AE5" s="126">
        <f>IF(AE4&lt;&gt;"",AE4+7,"")</f>
        <v>15</v>
      </c>
    </row>
    <row r="6" spans="2:31" s="1" customFormat="1" ht="12" customHeight="1">
      <c r="B6" s="111" t="str">
        <f>CONCATENATE(年表!$I46)</f>
        <v>21</v>
      </c>
      <c r="C6" s="112" t="str">
        <f>CONCATENATE(年表!$J46)</f>
        <v>22</v>
      </c>
      <c r="D6" s="112" t="str">
        <f>CONCATENATE(年表!$K46)</f>
        <v>23</v>
      </c>
      <c r="E6" s="112" t="str">
        <f>CONCATENATE(年表!$L46)</f>
        <v>24</v>
      </c>
      <c r="F6" s="112" t="str">
        <f>CONCATENATE(年表!$M46)</f>
        <v>25</v>
      </c>
      <c r="G6" s="112" t="str">
        <f>CONCATENATE(年表!$N46)</f>
        <v>26</v>
      </c>
      <c r="H6" s="126" t="str">
        <f>CONCATENATE(年表!$O46)</f>
        <v>27</v>
      </c>
      <c r="J6" s="50"/>
      <c r="K6" s="50"/>
      <c r="L6" s="50"/>
      <c r="M6" s="600" t="s">
        <v>47</v>
      </c>
      <c r="N6" s="600"/>
      <c r="O6" s="600"/>
      <c r="P6" s="50"/>
      <c r="Q6" s="50"/>
      <c r="Y6" s="111">
        <f t="shared" si="1"/>
        <v>16</v>
      </c>
      <c r="Z6" s="112">
        <f t="shared" si="1"/>
        <v>17</v>
      </c>
      <c r="AA6" s="112">
        <f t="shared" si="1"/>
        <v>18</v>
      </c>
      <c r="AB6" s="112">
        <f t="shared" si="1"/>
        <v>19</v>
      </c>
      <c r="AC6" s="112">
        <f t="shared" si="1"/>
        <v>20</v>
      </c>
      <c r="AD6" s="112">
        <f>IF(AD5&lt;&gt;"",AD5+7,"")</f>
        <v>21</v>
      </c>
      <c r="AE6" s="126">
        <f>IF(AE5&lt;&gt;"",AE5+7,"")</f>
        <v>22</v>
      </c>
    </row>
    <row r="7" spans="2:31" s="1" customFormat="1" ht="12" customHeight="1">
      <c r="B7" s="111" t="str">
        <f>CONCATENATE(年表!$I47)</f>
        <v>28</v>
      </c>
      <c r="C7" s="112" t="str">
        <f>CONCATENATE(年表!$J47)</f>
        <v>29</v>
      </c>
      <c r="D7" s="112" t="str">
        <f>CONCATENATE(年表!$K47)</f>
        <v>30</v>
      </c>
      <c r="E7" s="112" t="str">
        <f>CONCATENATE(年表!$L47)</f>
        <v/>
      </c>
      <c r="F7" s="112" t="str">
        <f>CONCATENATE(年表!$M47)</f>
        <v/>
      </c>
      <c r="G7" s="112" t="str">
        <f>CONCATENATE(年表!$N47)</f>
        <v/>
      </c>
      <c r="H7" s="126" t="str">
        <f>CONCATENATE(年表!$O47)</f>
        <v/>
      </c>
      <c r="J7" s="621" t="str">
        <f>CONCATENATE(年表!$K50)</f>
        <v>12</v>
      </c>
      <c r="K7" s="621"/>
      <c r="L7" s="592" t="s">
        <v>1</v>
      </c>
      <c r="M7" s="601" t="str">
        <f>CONCATENATE($J$1,"/",$J$7,"/1")</f>
        <v>2021/12/1</v>
      </c>
      <c r="N7" s="601"/>
      <c r="O7" s="601"/>
      <c r="P7" s="56"/>
      <c r="Q7" s="50"/>
      <c r="T7" s="621" t="str">
        <f>CONCATENATE(年表!$K50)</f>
        <v>12</v>
      </c>
      <c r="U7" s="621"/>
      <c r="V7" s="621"/>
      <c r="W7" s="592" t="s">
        <v>1</v>
      </c>
      <c r="Y7" s="111">
        <f t="shared" ref="Y7:AE8" si="2">IF(Y6&lt;&gt;"",IF(Y6+7&gt;31,"",Y6+7),"")</f>
        <v>23</v>
      </c>
      <c r="Z7" s="112">
        <f t="shared" si="2"/>
        <v>24</v>
      </c>
      <c r="AA7" s="112">
        <f t="shared" si="2"/>
        <v>25</v>
      </c>
      <c r="AB7" s="112">
        <f t="shared" si="2"/>
        <v>26</v>
      </c>
      <c r="AC7" s="112">
        <f t="shared" si="2"/>
        <v>27</v>
      </c>
      <c r="AD7" s="112">
        <f t="shared" si="2"/>
        <v>28</v>
      </c>
      <c r="AE7" s="126">
        <f t="shared" si="2"/>
        <v>29</v>
      </c>
    </row>
    <row r="8" spans="2:31" s="1" customFormat="1" ht="12" customHeight="1">
      <c r="B8" s="111" t="str">
        <f>CONCATENATE(年表!$I48)</f>
        <v/>
      </c>
      <c r="C8" s="112" t="str">
        <f>CONCATENATE(年表!$J48)</f>
        <v/>
      </c>
      <c r="D8" s="112" t="str">
        <f>CONCATENATE(年表!$K48)</f>
        <v/>
      </c>
      <c r="E8" s="112" t="str">
        <f>CONCATENATE(年表!$L48)</f>
        <v/>
      </c>
      <c r="F8" s="112" t="str">
        <f>CONCATENATE(年表!$M48)</f>
        <v/>
      </c>
      <c r="G8" s="112" t="str">
        <f>CONCATENATE(年表!$N48)</f>
        <v/>
      </c>
      <c r="H8" s="126" t="str">
        <f>CONCATENATE(年表!$O48)</f>
        <v/>
      </c>
      <c r="I8" s="87">
        <f>1-SIGN(MOD($J$1,4)/2)</f>
        <v>0</v>
      </c>
      <c r="J8" s="621"/>
      <c r="K8" s="621"/>
      <c r="L8" s="592"/>
      <c r="M8" s="602" t="str">
        <f>MID("日月火水木金土",WEEKDAY($M$7,1),1)</f>
        <v>水</v>
      </c>
      <c r="N8" s="602"/>
      <c r="O8" s="602"/>
      <c r="P8" s="56"/>
      <c r="Q8" s="50"/>
      <c r="T8" s="621"/>
      <c r="U8" s="621"/>
      <c r="V8" s="621"/>
      <c r="W8" s="592"/>
      <c r="Y8" s="111">
        <f t="shared" si="2"/>
        <v>30</v>
      </c>
      <c r="Z8" s="112">
        <f t="shared" si="2"/>
        <v>31</v>
      </c>
      <c r="AA8" s="112" t="str">
        <f t="shared" si="2"/>
        <v/>
      </c>
      <c r="AB8" s="112" t="str">
        <f t="shared" si="2"/>
        <v/>
      </c>
      <c r="AC8" s="112" t="str">
        <f t="shared" si="2"/>
        <v/>
      </c>
      <c r="AD8" s="112" t="str">
        <f t="shared" si="2"/>
        <v/>
      </c>
      <c r="AE8" s="126" t="str">
        <f t="shared" si="2"/>
        <v/>
      </c>
    </row>
    <row r="9" spans="2:31" ht="9" customHeight="1">
      <c r="B9" s="45"/>
      <c r="C9" s="46"/>
      <c r="D9" s="46"/>
      <c r="E9" s="46"/>
      <c r="F9" s="51"/>
      <c r="G9" s="52"/>
      <c r="H9" s="46"/>
      <c r="M9" s="73"/>
      <c r="N9" s="73"/>
      <c r="U9" s="45"/>
      <c r="V9" s="46"/>
      <c r="W9" s="46"/>
      <c r="X9" s="46"/>
      <c r="Y9" s="46"/>
      <c r="Z9" s="46"/>
      <c r="AA9" s="46"/>
      <c r="AB9" s="46"/>
      <c r="AC9" s="46"/>
      <c r="AD9" s="46"/>
      <c r="AE9" s="46"/>
    </row>
    <row r="10" spans="2:31" s="49" customFormat="1" ht="15" customHeight="1">
      <c r="B10" s="59"/>
      <c r="C10" s="60"/>
      <c r="D10" s="593" t="s">
        <v>40</v>
      </c>
      <c r="E10" s="594"/>
      <c r="F10" s="594"/>
      <c r="G10" s="594"/>
      <c r="H10" s="594"/>
      <c r="I10" s="594"/>
      <c r="J10" s="594"/>
      <c r="K10" s="594"/>
      <c r="L10" s="594"/>
      <c r="M10" s="594"/>
      <c r="N10" s="594"/>
      <c r="O10" s="595"/>
      <c r="P10" s="67"/>
      <c r="Q10" s="65"/>
      <c r="R10" s="59"/>
      <c r="S10" s="60"/>
      <c r="T10" s="593" t="s">
        <v>40</v>
      </c>
      <c r="U10" s="594"/>
      <c r="V10" s="594"/>
      <c r="W10" s="594"/>
      <c r="X10" s="594"/>
      <c r="Y10" s="594"/>
      <c r="Z10" s="594"/>
      <c r="AA10" s="594"/>
      <c r="AB10" s="594"/>
      <c r="AC10" s="594"/>
      <c r="AD10" s="594"/>
      <c r="AE10" s="595"/>
    </row>
    <row r="11" spans="2:31" s="53" customFormat="1" ht="15" customHeight="1">
      <c r="B11" s="122">
        <v>1</v>
      </c>
      <c r="C11" s="57" t="str">
        <f>IF(B11="","",$M$8)</f>
        <v>水</v>
      </c>
      <c r="D11" s="587"/>
      <c r="E11" s="588"/>
      <c r="F11" s="588"/>
      <c r="G11" s="588"/>
      <c r="H11" s="588"/>
      <c r="I11" s="588"/>
      <c r="J11" s="588"/>
      <c r="K11" s="588"/>
      <c r="L11" s="588"/>
      <c r="M11" s="588"/>
      <c r="N11" s="588"/>
      <c r="O11" s="589"/>
      <c r="P11" s="62"/>
      <c r="Q11" s="58"/>
      <c r="R11" s="122">
        <f>B39+1</f>
        <v>16</v>
      </c>
      <c r="S11" s="57" t="str">
        <f>IF(R11="","",IF(SEARCH(C39,$M$6)&gt;0,MID($M$6,SEARCH(C39,$M$6)+1,1),""))</f>
        <v>木</v>
      </c>
      <c r="T11" s="587"/>
      <c r="U11" s="588"/>
      <c r="V11" s="588"/>
      <c r="W11" s="588"/>
      <c r="X11" s="588"/>
      <c r="Y11" s="588"/>
      <c r="Z11" s="588"/>
      <c r="AA11" s="588"/>
      <c r="AB11" s="588"/>
      <c r="AC11" s="588"/>
      <c r="AD11" s="588"/>
      <c r="AE11" s="589"/>
    </row>
    <row r="12" spans="2:31" s="53" customFormat="1" ht="15" customHeight="1">
      <c r="B12" s="573"/>
      <c r="C12" s="574"/>
      <c r="D12" s="581"/>
      <c r="E12" s="582"/>
      <c r="F12" s="582"/>
      <c r="G12" s="582"/>
      <c r="H12" s="582"/>
      <c r="I12" s="582"/>
      <c r="J12" s="582"/>
      <c r="K12" s="582"/>
      <c r="L12" s="582"/>
      <c r="M12" s="582"/>
      <c r="N12" s="582"/>
      <c r="O12" s="583"/>
      <c r="P12" s="63"/>
      <c r="Q12" s="54"/>
      <c r="R12" s="573"/>
      <c r="S12" s="574"/>
      <c r="T12" s="581"/>
      <c r="U12" s="582"/>
      <c r="V12" s="582"/>
      <c r="W12" s="582"/>
      <c r="X12" s="582"/>
      <c r="Y12" s="582"/>
      <c r="Z12" s="582"/>
      <c r="AA12" s="582"/>
      <c r="AB12" s="582"/>
      <c r="AC12" s="582"/>
      <c r="AD12" s="582"/>
      <c r="AE12" s="583"/>
    </row>
    <row r="13" spans="2:31" s="53" customFormat="1" ht="15" customHeight="1">
      <c r="B13" s="122">
        <f>B11+1</f>
        <v>2</v>
      </c>
      <c r="C13" s="57" t="str">
        <f>IF(C11="","",IF(SEARCH(C11,$M$6)&gt;0,MID($M$6,SEARCH(C11,$M$6)+1,1),""))</f>
        <v>木</v>
      </c>
      <c r="D13" s="587"/>
      <c r="E13" s="588"/>
      <c r="F13" s="588"/>
      <c r="G13" s="588"/>
      <c r="H13" s="588"/>
      <c r="I13" s="588"/>
      <c r="J13" s="588"/>
      <c r="K13" s="588"/>
      <c r="L13" s="588"/>
      <c r="M13" s="588"/>
      <c r="N13" s="588"/>
      <c r="O13" s="589"/>
      <c r="P13" s="62"/>
      <c r="Q13" s="54"/>
      <c r="R13" s="122">
        <f>R11+1</f>
        <v>17</v>
      </c>
      <c r="S13" s="57" t="str">
        <f>IF(S11="","",IF(SEARCH(S11,$M$6)&gt;0,MID($M$6,SEARCH(S11,$M$6)+1,1),""))</f>
        <v>金</v>
      </c>
      <c r="T13" s="587"/>
      <c r="U13" s="588"/>
      <c r="V13" s="588"/>
      <c r="W13" s="588"/>
      <c r="X13" s="588"/>
      <c r="Y13" s="588"/>
      <c r="Z13" s="588"/>
      <c r="AA13" s="588"/>
      <c r="AB13" s="588"/>
      <c r="AC13" s="588"/>
      <c r="AD13" s="588"/>
      <c r="AE13" s="589"/>
    </row>
    <row r="14" spans="2:31" s="49" customFormat="1" ht="15" customHeight="1">
      <c r="B14" s="573"/>
      <c r="C14" s="574"/>
      <c r="D14" s="581"/>
      <c r="E14" s="582"/>
      <c r="F14" s="582"/>
      <c r="G14" s="582"/>
      <c r="H14" s="582"/>
      <c r="I14" s="582"/>
      <c r="J14" s="582"/>
      <c r="K14" s="582"/>
      <c r="L14" s="582"/>
      <c r="M14" s="582"/>
      <c r="N14" s="582"/>
      <c r="O14" s="583"/>
      <c r="P14" s="63"/>
      <c r="Q14" s="54"/>
      <c r="R14" s="573"/>
      <c r="S14" s="574"/>
      <c r="T14" s="581"/>
      <c r="U14" s="582"/>
      <c r="V14" s="582"/>
      <c r="W14" s="582"/>
      <c r="X14" s="582"/>
      <c r="Y14" s="582"/>
      <c r="Z14" s="582"/>
      <c r="AA14" s="582"/>
      <c r="AB14" s="582"/>
      <c r="AC14" s="582"/>
      <c r="AD14" s="582"/>
      <c r="AE14" s="583"/>
    </row>
    <row r="15" spans="2:31" s="53" customFormat="1" ht="15" customHeight="1">
      <c r="B15" s="122">
        <f>B13+1</f>
        <v>3</v>
      </c>
      <c r="C15" s="57" t="str">
        <f>IF(C13="","",IF(SEARCH(C13,$M$6)&gt;0,MID($M$6,SEARCH(C13,$M$6)+1,1),""))</f>
        <v>金</v>
      </c>
      <c r="D15" s="587"/>
      <c r="E15" s="588"/>
      <c r="F15" s="588"/>
      <c r="G15" s="588"/>
      <c r="H15" s="588"/>
      <c r="I15" s="588"/>
      <c r="J15" s="588"/>
      <c r="K15" s="588"/>
      <c r="L15" s="588"/>
      <c r="M15" s="588"/>
      <c r="N15" s="588"/>
      <c r="O15" s="589"/>
      <c r="P15" s="62"/>
      <c r="Q15" s="58"/>
      <c r="R15" s="122">
        <f>R13+1</f>
        <v>18</v>
      </c>
      <c r="S15" s="57" t="str">
        <f>IF(S13="","",IF(SEARCH(S13,$M$6)&gt;0,MID($M$6,SEARCH(S13,$M$6)+1,1),""))</f>
        <v>土</v>
      </c>
      <c r="T15" s="587"/>
      <c r="U15" s="588"/>
      <c r="V15" s="588"/>
      <c r="W15" s="588"/>
      <c r="X15" s="588"/>
      <c r="Y15" s="588"/>
      <c r="Z15" s="588"/>
      <c r="AA15" s="588"/>
      <c r="AB15" s="588"/>
      <c r="AC15" s="588"/>
      <c r="AD15" s="588"/>
      <c r="AE15" s="589"/>
    </row>
    <row r="16" spans="2:31" s="49" customFormat="1" ht="15" customHeight="1">
      <c r="B16" s="573"/>
      <c r="C16" s="574"/>
      <c r="D16" s="581"/>
      <c r="E16" s="582"/>
      <c r="F16" s="582"/>
      <c r="G16" s="582"/>
      <c r="H16" s="582"/>
      <c r="I16" s="582"/>
      <c r="J16" s="582"/>
      <c r="K16" s="582"/>
      <c r="L16" s="582"/>
      <c r="M16" s="582"/>
      <c r="N16" s="582"/>
      <c r="O16" s="583"/>
      <c r="P16" s="63"/>
      <c r="Q16" s="54"/>
      <c r="R16" s="573"/>
      <c r="S16" s="574"/>
      <c r="T16" s="581"/>
      <c r="U16" s="582"/>
      <c r="V16" s="582"/>
      <c r="W16" s="582"/>
      <c r="X16" s="582"/>
      <c r="Y16" s="582"/>
      <c r="Z16" s="582"/>
      <c r="AA16" s="582"/>
      <c r="AB16" s="582"/>
      <c r="AC16" s="582"/>
      <c r="AD16" s="582"/>
      <c r="AE16" s="583"/>
    </row>
    <row r="17" spans="2:31" s="49" customFormat="1" ht="15" customHeight="1">
      <c r="B17" s="122">
        <f>B15+1</f>
        <v>4</v>
      </c>
      <c r="C17" s="57" t="str">
        <f>IF(C15="","",IF(SEARCH(C15,$M$6)&gt;0,MID($M$6,SEARCH(C15,$M$6)+1,1),""))</f>
        <v>土</v>
      </c>
      <c r="D17" s="587"/>
      <c r="E17" s="588"/>
      <c r="F17" s="588"/>
      <c r="G17" s="588"/>
      <c r="H17" s="588"/>
      <c r="I17" s="588"/>
      <c r="J17" s="588"/>
      <c r="K17" s="588"/>
      <c r="L17" s="588"/>
      <c r="M17" s="588"/>
      <c r="N17" s="588"/>
      <c r="O17" s="589"/>
      <c r="P17" s="62"/>
      <c r="Q17" s="54"/>
      <c r="R17" s="122">
        <f>R15+1</f>
        <v>19</v>
      </c>
      <c r="S17" s="57" t="str">
        <f>IF(S15="","",IF(SEARCH(S15,$M$6)&gt;0,MID($M$6,SEARCH(S15,$M$6)+1,1),""))</f>
        <v>日</v>
      </c>
      <c r="T17" s="587"/>
      <c r="U17" s="588"/>
      <c r="V17" s="588"/>
      <c r="W17" s="588"/>
      <c r="X17" s="588"/>
      <c r="Y17" s="588"/>
      <c r="Z17" s="588"/>
      <c r="AA17" s="588"/>
      <c r="AB17" s="588"/>
      <c r="AC17" s="588"/>
      <c r="AD17" s="588"/>
      <c r="AE17" s="589"/>
    </row>
    <row r="18" spans="2:31" s="49" customFormat="1" ht="15" customHeight="1">
      <c r="B18" s="573"/>
      <c r="C18" s="574"/>
      <c r="D18" s="581"/>
      <c r="E18" s="582"/>
      <c r="F18" s="582"/>
      <c r="G18" s="582"/>
      <c r="H18" s="582"/>
      <c r="I18" s="582"/>
      <c r="J18" s="582"/>
      <c r="K18" s="582"/>
      <c r="L18" s="582"/>
      <c r="M18" s="582"/>
      <c r="N18" s="582"/>
      <c r="O18" s="583"/>
      <c r="P18" s="63"/>
      <c r="Q18" s="54"/>
      <c r="R18" s="573"/>
      <c r="S18" s="574"/>
      <c r="T18" s="581"/>
      <c r="U18" s="582"/>
      <c r="V18" s="582"/>
      <c r="W18" s="582"/>
      <c r="X18" s="582"/>
      <c r="Y18" s="582"/>
      <c r="Z18" s="582"/>
      <c r="AA18" s="582"/>
      <c r="AB18" s="582"/>
      <c r="AC18" s="582"/>
      <c r="AD18" s="582"/>
      <c r="AE18" s="583"/>
    </row>
    <row r="19" spans="2:31" s="49" customFormat="1" ht="15" customHeight="1">
      <c r="B19" s="122">
        <f>B17+1</f>
        <v>5</v>
      </c>
      <c r="C19" s="57" t="str">
        <f>IF(C17="","",IF(SEARCH(C17,$M$6)&gt;0,MID($M$6,SEARCH(C17,$M$6)+1,1),""))</f>
        <v>日</v>
      </c>
      <c r="D19" s="587"/>
      <c r="E19" s="588"/>
      <c r="F19" s="588"/>
      <c r="G19" s="588"/>
      <c r="H19" s="588"/>
      <c r="I19" s="588"/>
      <c r="J19" s="588"/>
      <c r="K19" s="588"/>
      <c r="L19" s="588"/>
      <c r="M19" s="588"/>
      <c r="N19" s="588"/>
      <c r="O19" s="589"/>
      <c r="P19" s="62"/>
      <c r="Q19" s="58"/>
      <c r="R19" s="122">
        <f>R17+1</f>
        <v>20</v>
      </c>
      <c r="S19" s="57" t="str">
        <f>IF(S17="","",IF(SEARCH(S17,$M$6)&gt;0,MID($M$6,SEARCH(S17,$M$6)+1,1),""))</f>
        <v>月</v>
      </c>
      <c r="T19" s="587"/>
      <c r="U19" s="588"/>
      <c r="V19" s="588"/>
      <c r="W19" s="588"/>
      <c r="X19" s="588"/>
      <c r="Y19" s="588"/>
      <c r="Z19" s="588"/>
      <c r="AA19" s="588"/>
      <c r="AB19" s="588"/>
      <c r="AC19" s="588"/>
      <c r="AD19" s="588"/>
      <c r="AE19" s="589"/>
    </row>
    <row r="20" spans="2:31" s="49" customFormat="1" ht="15" customHeight="1">
      <c r="B20" s="573"/>
      <c r="C20" s="574"/>
      <c r="D20" s="581"/>
      <c r="E20" s="582"/>
      <c r="F20" s="582"/>
      <c r="G20" s="582"/>
      <c r="H20" s="582"/>
      <c r="I20" s="582"/>
      <c r="J20" s="582"/>
      <c r="K20" s="582"/>
      <c r="L20" s="582"/>
      <c r="M20" s="582"/>
      <c r="N20" s="582"/>
      <c r="O20" s="583"/>
      <c r="P20" s="63"/>
      <c r="Q20" s="54"/>
      <c r="R20" s="573"/>
      <c r="S20" s="574"/>
      <c r="T20" s="581"/>
      <c r="U20" s="582"/>
      <c r="V20" s="582"/>
      <c r="W20" s="582"/>
      <c r="X20" s="582"/>
      <c r="Y20" s="582"/>
      <c r="Z20" s="582"/>
      <c r="AA20" s="582"/>
      <c r="AB20" s="582"/>
      <c r="AC20" s="582"/>
      <c r="AD20" s="582"/>
      <c r="AE20" s="583"/>
    </row>
    <row r="21" spans="2:31" s="49" customFormat="1" ht="15" customHeight="1">
      <c r="B21" s="122">
        <f>B19+1</f>
        <v>6</v>
      </c>
      <c r="C21" s="57" t="str">
        <f>IF(C19="","",IF(SEARCH(C19,$M$6)&gt;0,MID($M$6,SEARCH(C19,$M$6)+1,1),""))</f>
        <v>月</v>
      </c>
      <c r="D21" s="587"/>
      <c r="E21" s="588"/>
      <c r="F21" s="588"/>
      <c r="G21" s="588"/>
      <c r="H21" s="588"/>
      <c r="I21" s="588"/>
      <c r="J21" s="588"/>
      <c r="K21" s="588"/>
      <c r="L21" s="588"/>
      <c r="M21" s="588"/>
      <c r="N21" s="588"/>
      <c r="O21" s="589"/>
      <c r="P21" s="62"/>
      <c r="Q21" s="54"/>
      <c r="R21" s="122">
        <f>R19+1</f>
        <v>21</v>
      </c>
      <c r="S21" s="57" t="str">
        <f>IF(S19="","",IF(SEARCH(S19,$M$6)&gt;0,MID($M$6,SEARCH(S19,$M$6)+1,1),""))</f>
        <v>火</v>
      </c>
      <c r="T21" s="587"/>
      <c r="U21" s="588"/>
      <c r="V21" s="588"/>
      <c r="W21" s="588"/>
      <c r="X21" s="588"/>
      <c r="Y21" s="588"/>
      <c r="Z21" s="588"/>
      <c r="AA21" s="588"/>
      <c r="AB21" s="588"/>
      <c r="AC21" s="588"/>
      <c r="AD21" s="588"/>
      <c r="AE21" s="589"/>
    </row>
    <row r="22" spans="2:31" s="49" customFormat="1" ht="15" customHeight="1">
      <c r="B22" s="573"/>
      <c r="C22" s="574"/>
      <c r="D22" s="581"/>
      <c r="E22" s="582"/>
      <c r="F22" s="582"/>
      <c r="G22" s="582"/>
      <c r="H22" s="582"/>
      <c r="I22" s="582"/>
      <c r="J22" s="582"/>
      <c r="K22" s="582"/>
      <c r="L22" s="582"/>
      <c r="M22" s="582"/>
      <c r="N22" s="582"/>
      <c r="O22" s="583"/>
      <c r="P22" s="63"/>
      <c r="Q22" s="54"/>
      <c r="R22" s="573"/>
      <c r="S22" s="574"/>
      <c r="T22" s="581"/>
      <c r="U22" s="582"/>
      <c r="V22" s="582"/>
      <c r="W22" s="582"/>
      <c r="X22" s="582"/>
      <c r="Y22" s="582"/>
      <c r="Z22" s="582"/>
      <c r="AA22" s="582"/>
      <c r="AB22" s="582"/>
      <c r="AC22" s="582"/>
      <c r="AD22" s="582"/>
      <c r="AE22" s="583"/>
    </row>
    <row r="23" spans="2:31" s="49" customFormat="1" ht="15" customHeight="1">
      <c r="B23" s="122">
        <f>B21+1</f>
        <v>7</v>
      </c>
      <c r="C23" s="57" t="str">
        <f>IF(C21="","",IF(SEARCH(C21,$M$6)&gt;0,MID($M$6,SEARCH(C21,$M$6)+1,1),""))</f>
        <v>火</v>
      </c>
      <c r="D23" s="587"/>
      <c r="E23" s="588"/>
      <c r="F23" s="588"/>
      <c r="G23" s="588"/>
      <c r="H23" s="588"/>
      <c r="I23" s="588"/>
      <c r="J23" s="588"/>
      <c r="K23" s="588"/>
      <c r="L23" s="588"/>
      <c r="M23" s="588"/>
      <c r="N23" s="588"/>
      <c r="O23" s="589"/>
      <c r="P23" s="62"/>
      <c r="Q23" s="58"/>
      <c r="R23" s="122">
        <f>R21+1</f>
        <v>22</v>
      </c>
      <c r="S23" s="57" t="str">
        <f>IF(S21="","",IF(SEARCH(S21,$M$6)&gt;0,MID($M$6,SEARCH(S21,$M$6)+1,1),""))</f>
        <v>水</v>
      </c>
      <c r="T23" s="587"/>
      <c r="U23" s="588"/>
      <c r="V23" s="588"/>
      <c r="W23" s="588"/>
      <c r="X23" s="588"/>
      <c r="Y23" s="588"/>
      <c r="Z23" s="588"/>
      <c r="AA23" s="588"/>
      <c r="AB23" s="588"/>
      <c r="AC23" s="588"/>
      <c r="AD23" s="588"/>
      <c r="AE23" s="589"/>
    </row>
    <row r="24" spans="2:31" s="49" customFormat="1" ht="15" customHeight="1">
      <c r="B24" s="573"/>
      <c r="C24" s="574"/>
      <c r="D24" s="581"/>
      <c r="E24" s="582"/>
      <c r="F24" s="582"/>
      <c r="G24" s="582"/>
      <c r="H24" s="582"/>
      <c r="I24" s="582"/>
      <c r="J24" s="582"/>
      <c r="K24" s="582"/>
      <c r="L24" s="582"/>
      <c r="M24" s="582"/>
      <c r="N24" s="582"/>
      <c r="O24" s="583"/>
      <c r="P24" s="63"/>
      <c r="Q24" s="54"/>
      <c r="R24" s="573"/>
      <c r="S24" s="574"/>
      <c r="T24" s="581"/>
      <c r="U24" s="582"/>
      <c r="V24" s="582"/>
      <c r="W24" s="582"/>
      <c r="X24" s="582"/>
      <c r="Y24" s="582"/>
      <c r="Z24" s="582"/>
      <c r="AA24" s="582"/>
      <c r="AB24" s="582"/>
      <c r="AC24" s="582"/>
      <c r="AD24" s="582"/>
      <c r="AE24" s="583"/>
    </row>
    <row r="25" spans="2:31" s="49" customFormat="1" ht="15" customHeight="1">
      <c r="B25" s="122">
        <f>B23+1</f>
        <v>8</v>
      </c>
      <c r="C25" s="57" t="str">
        <f>IF(C23="","",IF(SEARCH(C23,$M$6)&gt;0,MID($M$6,SEARCH(C23,$M$6)+1,1),""))</f>
        <v>水</v>
      </c>
      <c r="D25" s="587"/>
      <c r="E25" s="588"/>
      <c r="F25" s="588"/>
      <c r="G25" s="588"/>
      <c r="H25" s="588"/>
      <c r="I25" s="588"/>
      <c r="J25" s="588"/>
      <c r="K25" s="588"/>
      <c r="L25" s="588"/>
      <c r="M25" s="588"/>
      <c r="N25" s="588"/>
      <c r="O25" s="589"/>
      <c r="P25" s="62"/>
      <c r="Q25" s="54"/>
      <c r="R25" s="123">
        <f>R23+1</f>
        <v>23</v>
      </c>
      <c r="S25" s="81" t="str">
        <f>IF(S23="","",IF(SEARCH(S23,$M$6)&gt;0,MID($M$6,SEARCH(S23,$M$6)+1,1),""))</f>
        <v>木</v>
      </c>
      <c r="T25" s="587"/>
      <c r="U25" s="588"/>
      <c r="V25" s="588"/>
      <c r="W25" s="588"/>
      <c r="X25" s="588"/>
      <c r="Y25" s="588"/>
      <c r="Z25" s="588"/>
      <c r="AA25" s="588"/>
      <c r="AB25" s="588"/>
      <c r="AC25" s="588"/>
      <c r="AD25" s="588"/>
      <c r="AE25" s="589"/>
    </row>
    <row r="26" spans="2:31" s="49" customFormat="1" ht="15" customHeight="1">
      <c r="B26" s="573"/>
      <c r="C26" s="574"/>
      <c r="D26" s="581"/>
      <c r="E26" s="582"/>
      <c r="F26" s="582"/>
      <c r="G26" s="582"/>
      <c r="H26" s="582"/>
      <c r="I26" s="582"/>
      <c r="J26" s="582"/>
      <c r="K26" s="582"/>
      <c r="L26" s="582"/>
      <c r="M26" s="582"/>
      <c r="N26" s="582"/>
      <c r="O26" s="583"/>
      <c r="P26" s="63"/>
      <c r="Q26" s="54"/>
      <c r="R26" s="584" t="s">
        <v>55</v>
      </c>
      <c r="S26" s="585"/>
      <c r="T26" s="581"/>
      <c r="U26" s="582"/>
      <c r="V26" s="582"/>
      <c r="W26" s="582"/>
      <c r="X26" s="582"/>
      <c r="Y26" s="582"/>
      <c r="Z26" s="582"/>
      <c r="AA26" s="582"/>
      <c r="AB26" s="582"/>
      <c r="AC26" s="582"/>
      <c r="AD26" s="582"/>
      <c r="AE26" s="583"/>
    </row>
    <row r="27" spans="2:31" s="49" customFormat="1" ht="15" customHeight="1">
      <c r="B27" s="122">
        <f>B25+1</f>
        <v>9</v>
      </c>
      <c r="C27" s="57" t="str">
        <f>IF(C25="","",IF(SEARCH(C25,$M$6)&gt;0,MID($M$6,SEARCH(C25,$M$6)+1,1),""))</f>
        <v>木</v>
      </c>
      <c r="D27" s="587"/>
      <c r="E27" s="588"/>
      <c r="F27" s="588"/>
      <c r="G27" s="588"/>
      <c r="H27" s="588"/>
      <c r="I27" s="588"/>
      <c r="J27" s="588"/>
      <c r="K27" s="588"/>
      <c r="L27" s="588"/>
      <c r="M27" s="588"/>
      <c r="N27" s="588"/>
      <c r="O27" s="589"/>
      <c r="P27" s="62"/>
      <c r="Q27" s="58"/>
      <c r="R27" s="122">
        <f>R25+1</f>
        <v>24</v>
      </c>
      <c r="S27" s="57" t="str">
        <f>IF(S25="","",IF(SEARCH(S25,$M$6)&gt;0,MID($M$6,SEARCH(S25,$M$6)+1,1),""))</f>
        <v>金</v>
      </c>
      <c r="T27" s="587"/>
      <c r="U27" s="588"/>
      <c r="V27" s="588"/>
      <c r="W27" s="588"/>
      <c r="X27" s="588"/>
      <c r="Y27" s="588"/>
      <c r="Z27" s="588"/>
      <c r="AA27" s="588"/>
      <c r="AB27" s="588"/>
      <c r="AC27" s="588"/>
      <c r="AD27" s="588"/>
      <c r="AE27" s="589"/>
    </row>
    <row r="28" spans="2:31" s="49" customFormat="1" ht="15" customHeight="1">
      <c r="B28" s="573"/>
      <c r="C28" s="574"/>
      <c r="D28" s="581"/>
      <c r="E28" s="582"/>
      <c r="F28" s="582"/>
      <c r="G28" s="582"/>
      <c r="H28" s="582"/>
      <c r="I28" s="582"/>
      <c r="J28" s="582"/>
      <c r="K28" s="582"/>
      <c r="L28" s="582"/>
      <c r="M28" s="582"/>
      <c r="N28" s="582"/>
      <c r="O28" s="583"/>
      <c r="P28" s="63"/>
      <c r="Q28" s="54"/>
      <c r="R28" s="573"/>
      <c r="S28" s="574"/>
      <c r="T28" s="581"/>
      <c r="U28" s="582"/>
      <c r="V28" s="582"/>
      <c r="W28" s="582"/>
      <c r="X28" s="582"/>
      <c r="Y28" s="582"/>
      <c r="Z28" s="582"/>
      <c r="AA28" s="582"/>
      <c r="AB28" s="582"/>
      <c r="AC28" s="582"/>
      <c r="AD28" s="582"/>
      <c r="AE28" s="583"/>
    </row>
    <row r="29" spans="2:31" s="49" customFormat="1" ht="15" customHeight="1">
      <c r="B29" s="122">
        <f>B27+1</f>
        <v>10</v>
      </c>
      <c r="C29" s="57" t="str">
        <f>IF(C27="","",IF(SEARCH(C27,$M$6)&gt;0,MID($M$6,SEARCH(C27,$M$6)+1,1),""))</f>
        <v>金</v>
      </c>
      <c r="D29" s="587"/>
      <c r="E29" s="588"/>
      <c r="F29" s="588"/>
      <c r="G29" s="588"/>
      <c r="H29" s="588"/>
      <c r="I29" s="588"/>
      <c r="J29" s="588"/>
      <c r="K29" s="588"/>
      <c r="L29" s="588"/>
      <c r="M29" s="588"/>
      <c r="N29" s="588"/>
      <c r="O29" s="589"/>
      <c r="P29" s="62"/>
      <c r="Q29" s="54"/>
      <c r="R29" s="122">
        <f>R27+1</f>
        <v>25</v>
      </c>
      <c r="S29" s="57" t="str">
        <f>IF(S27="","",IF(SEARCH(S27,$M$6)&gt;0,MID($M$6,SEARCH(S27,$M$6)+1,1),""))</f>
        <v>土</v>
      </c>
      <c r="T29" s="587"/>
      <c r="U29" s="588"/>
      <c r="V29" s="588"/>
      <c r="W29" s="588"/>
      <c r="X29" s="588"/>
      <c r="Y29" s="588"/>
      <c r="Z29" s="588"/>
      <c r="AA29" s="588"/>
      <c r="AB29" s="588"/>
      <c r="AC29" s="588"/>
      <c r="AD29" s="588"/>
      <c r="AE29" s="589"/>
    </row>
    <row r="30" spans="2:31" s="49" customFormat="1" ht="15" customHeight="1">
      <c r="B30" s="573"/>
      <c r="C30" s="574"/>
      <c r="D30" s="581"/>
      <c r="E30" s="582"/>
      <c r="F30" s="582"/>
      <c r="G30" s="582"/>
      <c r="H30" s="582"/>
      <c r="I30" s="582"/>
      <c r="J30" s="582"/>
      <c r="K30" s="582"/>
      <c r="L30" s="582"/>
      <c r="M30" s="582"/>
      <c r="N30" s="582"/>
      <c r="O30" s="583"/>
      <c r="P30" s="63"/>
      <c r="Q30" s="54"/>
      <c r="R30" s="573"/>
      <c r="S30" s="574"/>
      <c r="T30" s="581"/>
      <c r="U30" s="582"/>
      <c r="V30" s="582"/>
      <c r="W30" s="582"/>
      <c r="X30" s="582"/>
      <c r="Y30" s="582"/>
      <c r="Z30" s="582"/>
      <c r="AA30" s="582"/>
      <c r="AB30" s="582"/>
      <c r="AC30" s="582"/>
      <c r="AD30" s="582"/>
      <c r="AE30" s="583"/>
    </row>
    <row r="31" spans="2:31" s="49" customFormat="1" ht="15" customHeight="1">
      <c r="B31" s="122">
        <f>B29+1</f>
        <v>11</v>
      </c>
      <c r="C31" s="57" t="str">
        <f>IF(C29="","",IF(SEARCH(C29,$M$6)&gt;0,MID($M$6,SEARCH(C29,$M$6)+1,1),""))</f>
        <v>土</v>
      </c>
      <c r="D31" s="587"/>
      <c r="E31" s="588"/>
      <c r="F31" s="588"/>
      <c r="G31" s="588"/>
      <c r="H31" s="588"/>
      <c r="I31" s="588"/>
      <c r="J31" s="588"/>
      <c r="K31" s="588"/>
      <c r="L31" s="588"/>
      <c r="M31" s="588"/>
      <c r="N31" s="588"/>
      <c r="O31" s="589"/>
      <c r="P31" s="62"/>
      <c r="Q31" s="58"/>
      <c r="R31" s="122">
        <f>R29+1</f>
        <v>26</v>
      </c>
      <c r="S31" s="57" t="str">
        <f>IF(S29="","",IF(SEARCH(S29,$M$6)&gt;0,MID($M$6,SEARCH(S29,$M$6)+1,1),""))</f>
        <v>日</v>
      </c>
      <c r="T31" s="587"/>
      <c r="U31" s="588"/>
      <c r="V31" s="588"/>
      <c r="W31" s="588"/>
      <c r="X31" s="588"/>
      <c r="Y31" s="588"/>
      <c r="Z31" s="588"/>
      <c r="AA31" s="588"/>
      <c r="AB31" s="588"/>
      <c r="AC31" s="588"/>
      <c r="AD31" s="588"/>
      <c r="AE31" s="589"/>
    </row>
    <row r="32" spans="2:31" s="49" customFormat="1" ht="15" customHeight="1">
      <c r="B32" s="573"/>
      <c r="C32" s="574"/>
      <c r="D32" s="581"/>
      <c r="E32" s="582"/>
      <c r="F32" s="582"/>
      <c r="G32" s="582"/>
      <c r="H32" s="582"/>
      <c r="I32" s="582"/>
      <c r="J32" s="582"/>
      <c r="K32" s="582"/>
      <c r="L32" s="582"/>
      <c r="M32" s="582"/>
      <c r="N32" s="582"/>
      <c r="O32" s="583"/>
      <c r="P32" s="63"/>
      <c r="Q32" s="54"/>
      <c r="R32" s="573"/>
      <c r="S32" s="574"/>
      <c r="T32" s="581"/>
      <c r="U32" s="582"/>
      <c r="V32" s="582"/>
      <c r="W32" s="582"/>
      <c r="X32" s="582"/>
      <c r="Y32" s="582"/>
      <c r="Z32" s="582"/>
      <c r="AA32" s="582"/>
      <c r="AB32" s="582"/>
      <c r="AC32" s="582"/>
      <c r="AD32" s="582"/>
      <c r="AE32" s="583"/>
    </row>
    <row r="33" spans="2:31" s="49" customFormat="1" ht="15" customHeight="1">
      <c r="B33" s="122">
        <f>B31+1</f>
        <v>12</v>
      </c>
      <c r="C33" s="57" t="str">
        <f>IF(C31="","",IF(SEARCH(C31,$M$6)&gt;0,MID($M$6,SEARCH(C31,$M$6)+1,1),""))</f>
        <v>日</v>
      </c>
      <c r="D33" s="587"/>
      <c r="E33" s="588"/>
      <c r="F33" s="588"/>
      <c r="G33" s="588"/>
      <c r="H33" s="588"/>
      <c r="I33" s="588"/>
      <c r="J33" s="588"/>
      <c r="K33" s="588"/>
      <c r="L33" s="588"/>
      <c r="M33" s="588"/>
      <c r="N33" s="588"/>
      <c r="O33" s="589"/>
      <c r="P33" s="62"/>
      <c r="Q33" s="54"/>
      <c r="R33" s="122">
        <f>R31+1</f>
        <v>27</v>
      </c>
      <c r="S33" s="57" t="str">
        <f>IF(S31="","",IF(SEARCH(S31,$M$6)&gt;0,MID($M$6,SEARCH(S31,$M$6)+1,1),""))</f>
        <v>月</v>
      </c>
      <c r="T33" s="587"/>
      <c r="U33" s="588"/>
      <c r="V33" s="588"/>
      <c r="W33" s="588"/>
      <c r="X33" s="588"/>
      <c r="Y33" s="588"/>
      <c r="Z33" s="588"/>
      <c r="AA33" s="588"/>
      <c r="AB33" s="588"/>
      <c r="AC33" s="588"/>
      <c r="AD33" s="588"/>
      <c r="AE33" s="589"/>
    </row>
    <row r="34" spans="2:31" s="49" customFormat="1" ht="15" customHeight="1">
      <c r="B34" s="573"/>
      <c r="C34" s="574"/>
      <c r="D34" s="581"/>
      <c r="E34" s="582"/>
      <c r="F34" s="582"/>
      <c r="G34" s="582"/>
      <c r="H34" s="582"/>
      <c r="I34" s="582"/>
      <c r="J34" s="582"/>
      <c r="K34" s="582"/>
      <c r="L34" s="582"/>
      <c r="M34" s="582"/>
      <c r="N34" s="582"/>
      <c r="O34" s="583"/>
      <c r="P34" s="63"/>
      <c r="Q34" s="54"/>
      <c r="R34" s="573"/>
      <c r="S34" s="574"/>
      <c r="T34" s="581"/>
      <c r="U34" s="582"/>
      <c r="V34" s="582"/>
      <c r="W34" s="582"/>
      <c r="X34" s="582"/>
      <c r="Y34" s="582"/>
      <c r="Z34" s="582"/>
      <c r="AA34" s="582"/>
      <c r="AB34" s="582"/>
      <c r="AC34" s="582"/>
      <c r="AD34" s="582"/>
      <c r="AE34" s="583"/>
    </row>
    <row r="35" spans="2:31" s="49" customFormat="1" ht="15" customHeight="1">
      <c r="B35" s="122">
        <f>B33+1</f>
        <v>13</v>
      </c>
      <c r="C35" s="57" t="str">
        <f>IF(C33="","",IF(SEARCH(C33,$M$6)&gt;0,MID($M$6,SEARCH(C33,$M$6)+1,1),""))</f>
        <v>月</v>
      </c>
      <c r="D35" s="587"/>
      <c r="E35" s="588"/>
      <c r="F35" s="588"/>
      <c r="G35" s="588"/>
      <c r="H35" s="588"/>
      <c r="I35" s="588"/>
      <c r="J35" s="588"/>
      <c r="K35" s="588"/>
      <c r="L35" s="588"/>
      <c r="M35" s="588"/>
      <c r="N35" s="588"/>
      <c r="O35" s="589"/>
      <c r="P35" s="62"/>
      <c r="Q35" s="66"/>
      <c r="R35" s="122">
        <f>R33+1</f>
        <v>28</v>
      </c>
      <c r="S35" s="57" t="str">
        <f>IF(S33="","",IF(SEARCH(S33,$M$6)&gt;0,MID($M$6,SEARCH(S33,$M$6)+1,1),""))</f>
        <v>火</v>
      </c>
      <c r="T35" s="587"/>
      <c r="U35" s="588"/>
      <c r="V35" s="588"/>
      <c r="W35" s="588"/>
      <c r="X35" s="588"/>
      <c r="Y35" s="588"/>
      <c r="Z35" s="588"/>
      <c r="AA35" s="588"/>
      <c r="AB35" s="588"/>
      <c r="AC35" s="588"/>
      <c r="AD35" s="588"/>
      <c r="AE35" s="589"/>
    </row>
    <row r="36" spans="2:31" s="49" customFormat="1" ht="15" customHeight="1">
      <c r="B36" s="573"/>
      <c r="C36" s="574"/>
      <c r="D36" s="581"/>
      <c r="E36" s="582"/>
      <c r="F36" s="582"/>
      <c r="G36" s="582"/>
      <c r="H36" s="582"/>
      <c r="I36" s="582"/>
      <c r="J36" s="582"/>
      <c r="K36" s="582"/>
      <c r="L36" s="582"/>
      <c r="M36" s="582"/>
      <c r="N36" s="582"/>
      <c r="O36" s="583"/>
      <c r="P36" s="63"/>
      <c r="Q36" s="66"/>
      <c r="R36" s="573"/>
      <c r="S36" s="574"/>
      <c r="T36" s="581"/>
      <c r="U36" s="582"/>
      <c r="V36" s="582"/>
      <c r="W36" s="582"/>
      <c r="X36" s="582"/>
      <c r="Y36" s="582"/>
      <c r="Z36" s="582"/>
      <c r="AA36" s="582"/>
      <c r="AB36" s="582"/>
      <c r="AC36" s="582"/>
      <c r="AD36" s="582"/>
      <c r="AE36" s="583"/>
    </row>
    <row r="37" spans="2:31" s="49" customFormat="1" ht="15" customHeight="1">
      <c r="B37" s="122">
        <f>B35+1</f>
        <v>14</v>
      </c>
      <c r="C37" s="57" t="str">
        <f>IF(C35="","",IF(SEARCH(C35,$M$6)&gt;0,MID($M$6,SEARCH(C35,$M$6)+1,1),""))</f>
        <v>火</v>
      </c>
      <c r="D37" s="587"/>
      <c r="E37" s="588"/>
      <c r="F37" s="588"/>
      <c r="G37" s="588"/>
      <c r="H37" s="588"/>
      <c r="I37" s="588"/>
      <c r="J37" s="588"/>
      <c r="K37" s="588"/>
      <c r="L37" s="588"/>
      <c r="M37" s="588"/>
      <c r="N37" s="588"/>
      <c r="O37" s="589"/>
      <c r="P37" s="62"/>
      <c r="Q37" s="66"/>
      <c r="R37" s="122">
        <f>R35+1</f>
        <v>29</v>
      </c>
      <c r="S37" s="57" t="str">
        <f>IF(S35="","",IF(SEARCH(S35,$M$6)&gt;0,MID($M$6,SEARCH(S35,$M$6)+1,1),""))</f>
        <v>水</v>
      </c>
      <c r="T37" s="587"/>
      <c r="U37" s="588"/>
      <c r="V37" s="588"/>
      <c r="W37" s="588"/>
      <c r="X37" s="588"/>
      <c r="Y37" s="588"/>
      <c r="Z37" s="588"/>
      <c r="AA37" s="588"/>
      <c r="AB37" s="588"/>
      <c r="AC37" s="588"/>
      <c r="AD37" s="588"/>
      <c r="AE37" s="589"/>
    </row>
    <row r="38" spans="2:31" s="49" customFormat="1" ht="15" customHeight="1">
      <c r="B38" s="573"/>
      <c r="C38" s="574"/>
      <c r="D38" s="581"/>
      <c r="E38" s="582"/>
      <c r="F38" s="582"/>
      <c r="G38" s="582"/>
      <c r="H38" s="582"/>
      <c r="I38" s="582"/>
      <c r="J38" s="582"/>
      <c r="K38" s="582"/>
      <c r="L38" s="582"/>
      <c r="M38" s="582"/>
      <c r="N38" s="582"/>
      <c r="O38" s="583"/>
      <c r="P38" s="63"/>
      <c r="Q38" s="66"/>
      <c r="R38" s="573"/>
      <c r="S38" s="574"/>
      <c r="T38" s="581"/>
      <c r="U38" s="582"/>
      <c r="V38" s="582"/>
      <c r="W38" s="582"/>
      <c r="X38" s="582"/>
      <c r="Y38" s="582"/>
      <c r="Z38" s="582"/>
      <c r="AA38" s="582"/>
      <c r="AB38" s="582"/>
      <c r="AC38" s="582"/>
      <c r="AD38" s="582"/>
      <c r="AE38" s="583"/>
    </row>
    <row r="39" spans="2:31" s="49" customFormat="1" ht="15" customHeight="1">
      <c r="B39" s="122">
        <f>B37+1</f>
        <v>15</v>
      </c>
      <c r="C39" s="57" t="str">
        <f>IF(C37="","",IF(SEARCH(C37,$M$6)&gt;0,MID($M$6,SEARCH(C37,$M$6)+1,1),""))</f>
        <v>水</v>
      </c>
      <c r="D39" s="587"/>
      <c r="E39" s="588"/>
      <c r="F39" s="588"/>
      <c r="G39" s="588"/>
      <c r="H39" s="588"/>
      <c r="I39" s="588"/>
      <c r="J39" s="588"/>
      <c r="K39" s="588"/>
      <c r="L39" s="588"/>
      <c r="M39" s="588"/>
      <c r="N39" s="588"/>
      <c r="O39" s="589"/>
      <c r="P39" s="62"/>
      <c r="Q39" s="66"/>
      <c r="R39" s="122">
        <f>R37+1</f>
        <v>30</v>
      </c>
      <c r="S39" s="57" t="str">
        <f>IF(S37="","",IF(SEARCH(S37,$M$6)&gt;0,MID($M$6,SEARCH(S37,$M$6)+1,1),""))</f>
        <v>木</v>
      </c>
      <c r="T39" s="587"/>
      <c r="U39" s="588"/>
      <c r="V39" s="588"/>
      <c r="W39" s="588"/>
      <c r="X39" s="588"/>
      <c r="Y39" s="588"/>
      <c r="Z39" s="588"/>
      <c r="AA39" s="588"/>
      <c r="AB39" s="588"/>
      <c r="AC39" s="588"/>
      <c r="AD39" s="588"/>
      <c r="AE39" s="589"/>
    </row>
    <row r="40" spans="2:31" s="49" customFormat="1" ht="15" customHeight="1">
      <c r="B40" s="573"/>
      <c r="C40" s="574"/>
      <c r="D40" s="581"/>
      <c r="E40" s="582"/>
      <c r="F40" s="582"/>
      <c r="G40" s="582"/>
      <c r="H40" s="582"/>
      <c r="I40" s="582"/>
      <c r="J40" s="582"/>
      <c r="K40" s="582"/>
      <c r="L40" s="582"/>
      <c r="M40" s="582"/>
      <c r="N40" s="582"/>
      <c r="O40" s="583"/>
      <c r="P40" s="63"/>
      <c r="Q40" s="66"/>
      <c r="R40" s="573"/>
      <c r="S40" s="574"/>
      <c r="T40" s="581"/>
      <c r="U40" s="582"/>
      <c r="V40" s="582"/>
      <c r="W40" s="582"/>
      <c r="X40" s="582"/>
      <c r="Y40" s="582"/>
      <c r="Z40" s="582"/>
      <c r="AA40" s="582"/>
      <c r="AB40" s="582"/>
      <c r="AC40" s="582"/>
      <c r="AD40" s="582"/>
      <c r="AE40" s="583"/>
    </row>
    <row r="41" spans="2:31" s="49" customFormat="1" ht="15" customHeight="1">
      <c r="B41" s="125"/>
      <c r="C41" s="80"/>
      <c r="D41" s="575"/>
      <c r="E41" s="576"/>
      <c r="F41" s="576"/>
      <c r="G41" s="576"/>
      <c r="H41" s="576"/>
      <c r="I41" s="576"/>
      <c r="J41" s="576"/>
      <c r="K41" s="576"/>
      <c r="L41" s="576"/>
      <c r="M41" s="576"/>
      <c r="N41" s="576"/>
      <c r="O41" s="577"/>
      <c r="P41" s="64"/>
      <c r="Q41" s="66"/>
      <c r="R41" s="122">
        <f>R39+1</f>
        <v>31</v>
      </c>
      <c r="S41" s="57" t="str">
        <f>IF(S39="","",IF(SEARCH(S39,$M$6)&gt;0,MID($M$6,SEARCH(S39,$M$6)+1,1),""))</f>
        <v>金</v>
      </c>
      <c r="T41" s="587"/>
      <c r="U41" s="588"/>
      <c r="V41" s="588"/>
      <c r="W41" s="588"/>
      <c r="X41" s="588"/>
      <c r="Y41" s="588"/>
      <c r="Z41" s="588"/>
      <c r="AA41" s="588"/>
      <c r="AB41" s="588"/>
      <c r="AC41" s="588"/>
      <c r="AD41" s="588"/>
      <c r="AE41" s="589"/>
    </row>
    <row r="42" spans="2:31" s="49" customFormat="1" ht="15" customHeight="1">
      <c r="B42" s="573"/>
      <c r="C42" s="574"/>
      <c r="D42" s="578"/>
      <c r="E42" s="579"/>
      <c r="F42" s="579"/>
      <c r="G42" s="579"/>
      <c r="H42" s="579"/>
      <c r="I42" s="579"/>
      <c r="J42" s="579"/>
      <c r="K42" s="579"/>
      <c r="L42" s="579"/>
      <c r="M42" s="579"/>
      <c r="N42" s="579"/>
      <c r="O42" s="580"/>
      <c r="P42" s="70"/>
      <c r="Q42" s="66"/>
      <c r="R42" s="573"/>
      <c r="S42" s="574"/>
      <c r="T42" s="581"/>
      <c r="U42" s="582"/>
      <c r="V42" s="582"/>
      <c r="W42" s="582"/>
      <c r="X42" s="582"/>
      <c r="Y42" s="582"/>
      <c r="Z42" s="582"/>
      <c r="AA42" s="582"/>
      <c r="AB42" s="582"/>
      <c r="AC42" s="582"/>
      <c r="AD42" s="582"/>
      <c r="AE42" s="583"/>
    </row>
    <row r="43" spans="2:31" s="49" customFormat="1" ht="9" customHeight="1">
      <c r="P43" s="66"/>
      <c r="Q43" s="66"/>
      <c r="R43" s="83"/>
    </row>
    <row r="44" spans="2:31" s="49" customFormat="1" ht="14.25"/>
    <row r="45" spans="2:31" s="49" customFormat="1" ht="14.25"/>
    <row r="46" spans="2:31" s="49" customFormat="1" ht="14.25"/>
    <row r="47" spans="2:31" s="49" customFormat="1" ht="14.25"/>
  </sheetData>
  <sheetProtection sheet="1"/>
  <mergeCells count="108">
    <mergeCell ref="T12:AE12"/>
    <mergeCell ref="T15:AE15"/>
    <mergeCell ref="T10:AE10"/>
    <mergeCell ref="T11:AE11"/>
    <mergeCell ref="T13:AE13"/>
    <mergeCell ref="T14:AE14"/>
    <mergeCell ref="T42:AE42"/>
    <mergeCell ref="R42:S42"/>
    <mergeCell ref="T38:AE38"/>
    <mergeCell ref="T41:AE41"/>
    <mergeCell ref="T39:AE39"/>
    <mergeCell ref="T40:AE40"/>
    <mergeCell ref="R40:S40"/>
    <mergeCell ref="R38:S38"/>
    <mergeCell ref="T26:AE26"/>
    <mergeCell ref="T35:AE35"/>
    <mergeCell ref="T36:AE36"/>
    <mergeCell ref="T21:AE21"/>
    <mergeCell ref="T22:AE22"/>
    <mergeCell ref="T23:AE23"/>
    <mergeCell ref="T24:AE24"/>
    <mergeCell ref="T25:AE25"/>
    <mergeCell ref="T37:AE37"/>
    <mergeCell ref="T27:AE27"/>
    <mergeCell ref="T28:AE28"/>
    <mergeCell ref="T31:AE31"/>
    <mergeCell ref="T32:AE32"/>
    <mergeCell ref="T29:AE29"/>
    <mergeCell ref="T30:AE30"/>
    <mergeCell ref="R36:S36"/>
    <mergeCell ref="R32:S32"/>
    <mergeCell ref="R24:S24"/>
    <mergeCell ref="R26:S26"/>
    <mergeCell ref="T33:AE33"/>
    <mergeCell ref="T34:AE34"/>
    <mergeCell ref="B34:C34"/>
    <mergeCell ref="D33:O33"/>
    <mergeCell ref="D34:O34"/>
    <mergeCell ref="R34:S34"/>
    <mergeCell ref="B30:C30"/>
    <mergeCell ref="D31:O31"/>
    <mergeCell ref="D32:O32"/>
    <mergeCell ref="D27:O27"/>
    <mergeCell ref="D29:O29"/>
    <mergeCell ref="D28:O28"/>
    <mergeCell ref="R28:S28"/>
    <mergeCell ref="R30:S30"/>
    <mergeCell ref="D30:O30"/>
    <mergeCell ref="B12:C12"/>
    <mergeCell ref="D12:O12"/>
    <mergeCell ref="D13:O13"/>
    <mergeCell ref="D14:O14"/>
    <mergeCell ref="R14:S14"/>
    <mergeCell ref="R16:S16"/>
    <mergeCell ref="R18:S18"/>
    <mergeCell ref="R20:S20"/>
    <mergeCell ref="D15:O15"/>
    <mergeCell ref="D18:O18"/>
    <mergeCell ref="D16:O16"/>
    <mergeCell ref="D17:O17"/>
    <mergeCell ref="D42:O42"/>
    <mergeCell ref="B42:C42"/>
    <mergeCell ref="B14:C14"/>
    <mergeCell ref="B18:C18"/>
    <mergeCell ref="B16:C16"/>
    <mergeCell ref="B20:C20"/>
    <mergeCell ref="B24:C24"/>
    <mergeCell ref="B28:C28"/>
    <mergeCell ref="B32:C32"/>
    <mergeCell ref="B22:C22"/>
    <mergeCell ref="B26:C26"/>
    <mergeCell ref="D21:O21"/>
    <mergeCell ref="D19:O19"/>
    <mergeCell ref="D20:O20"/>
    <mergeCell ref="D23:O23"/>
    <mergeCell ref="D26:O26"/>
    <mergeCell ref="B40:C40"/>
    <mergeCell ref="D35:O35"/>
    <mergeCell ref="D36:O36"/>
    <mergeCell ref="B38:C38"/>
    <mergeCell ref="D38:O38"/>
    <mergeCell ref="D39:O39"/>
    <mergeCell ref="D40:O40"/>
    <mergeCell ref="B36:C36"/>
    <mergeCell ref="T7:V8"/>
    <mergeCell ref="W7:W8"/>
    <mergeCell ref="X1:Z1"/>
    <mergeCell ref="D41:O41"/>
    <mergeCell ref="L7:L8"/>
    <mergeCell ref="J7:K8"/>
    <mergeCell ref="R12:S12"/>
    <mergeCell ref="J1:K2"/>
    <mergeCell ref="M6:O6"/>
    <mergeCell ref="M7:O7"/>
    <mergeCell ref="M8:O8"/>
    <mergeCell ref="L1:L2"/>
    <mergeCell ref="D10:O10"/>
    <mergeCell ref="D11:O11"/>
    <mergeCell ref="D37:O37"/>
    <mergeCell ref="D24:O24"/>
    <mergeCell ref="D25:O25"/>
    <mergeCell ref="T16:AE16"/>
    <mergeCell ref="T17:AE17"/>
    <mergeCell ref="T18:AE18"/>
    <mergeCell ref="R22:S22"/>
    <mergeCell ref="D22:O22"/>
    <mergeCell ref="T20:AE20"/>
    <mergeCell ref="T19:AE19"/>
  </mergeCells>
  <phoneticPr fontId="2"/>
  <conditionalFormatting sqref="B17:C17 B11:C11 B19:C19 B21 B23 B25 B27 B29 B31 B33 B35 B37 B39 B15:C15 B13:C13">
    <cfRule type="expression" dxfId="1579" priority="1" stopIfTrue="1">
      <formula>$C11="土"</formula>
    </cfRule>
    <cfRule type="expression" dxfId="1578" priority="2" stopIfTrue="1">
      <formula>$C11="日"</formula>
    </cfRule>
  </conditionalFormatting>
  <conditionalFormatting sqref="R13:S13 R15:S15 R17:S17 R19:S19 R21:S21 R23:S23 R33:S33 R35:S35 R29:S29 R31:S31 R37:S37 R39:S39 R41:S41">
    <cfRule type="expression" dxfId="1577" priority="3" stopIfTrue="1">
      <formula>$S13="土"</formula>
    </cfRule>
    <cfRule type="expression" dxfId="1576" priority="4" stopIfTrue="1">
      <formula>$S13="日"</formula>
    </cfRule>
  </conditionalFormatting>
  <conditionalFormatting sqref="R27:S27">
    <cfRule type="expression" dxfId="1575" priority="5" stopIfTrue="1">
      <formula>$S27="土"</formula>
    </cfRule>
    <cfRule type="expression" dxfId="1574" priority="6" stopIfTrue="1">
      <formula>$S27="日"</formula>
    </cfRule>
    <cfRule type="expression" dxfId="1573" priority="7" stopIfTrue="1">
      <formula>$S25="日"</formula>
    </cfRule>
  </conditionalFormatting>
  <conditionalFormatting sqref="Y3:Y4">
    <cfRule type="cellIs" dxfId="1572" priority="8" stopIfTrue="1" operator="between">
      <formula>1</formula>
      <formula>3</formula>
    </cfRule>
  </conditionalFormatting>
  <conditionalFormatting sqref="Z3:AE3">
    <cfRule type="cellIs" dxfId="1571" priority="9" stopIfTrue="1" operator="equal">
      <formula>1</formula>
    </cfRule>
  </conditionalFormatting>
  <conditionalFormatting sqref="Z4">
    <cfRule type="cellIs" dxfId="1570" priority="10" stopIfTrue="1" operator="equal">
      <formula>9</formula>
    </cfRule>
  </conditionalFormatting>
  <conditionalFormatting sqref="Z5">
    <cfRule type="cellIs" dxfId="1569" priority="11" stopIfTrue="1" operator="between">
      <formula>10</formula>
      <formula>15</formula>
    </cfRule>
  </conditionalFormatting>
  <conditionalFormatting sqref="T37 T11 T39 T13 T15 T17 T19 T21 T23 T25 T27 T29 T31 T33 T35 T41 D11 D39 D13 D15 D17 D19 D21 D23 D25 D27 D29 D31 D33 D35 D37">
    <cfRule type="cellIs" dxfId="1568" priority="12" stopIfTrue="1" operator="between">
      <formula>"1"</formula>
      <formula>"3"</formula>
    </cfRule>
  </conditionalFormatting>
  <conditionalFormatting sqref="Q11">
    <cfRule type="cellIs" dxfId="1567" priority="13" stopIfTrue="1" operator="between">
      <formula>"1"</formula>
      <formula>"1"</formula>
    </cfRule>
  </conditionalFormatting>
  <conditionalFormatting sqref="C33 C21 C37 C23 C25 C39 C35 C29 C31 C27">
    <cfRule type="cellIs" dxfId="1566" priority="14" stopIfTrue="1" operator="equal">
      <formula>"土"</formula>
    </cfRule>
    <cfRule type="cellIs" dxfId="1565" priority="15" stopIfTrue="1" operator="equal">
      <formula>"日"</formula>
    </cfRule>
  </conditionalFormatting>
  <conditionalFormatting sqref="R11:S11">
    <cfRule type="expression" dxfId="1564" priority="16" stopIfTrue="1">
      <formula>$S$11="土"</formula>
    </cfRule>
    <cfRule type="expression" dxfId="1563" priority="17" stopIfTrue="1">
      <formula>$S$11="日"</formula>
    </cfRule>
  </conditionalFormatting>
  <conditionalFormatting sqref="C6 D6 E6 F6 G6 H6">
    <cfRule type="cellIs" dxfId="1562" priority="18" stopIfTrue="1" operator="equal">
      <formula>"23"</formula>
    </cfRule>
  </conditionalFormatting>
  <conditionalFormatting sqref="C7">
    <cfRule type="cellIs" dxfId="1561" priority="19" stopIfTrue="1" operator="equal">
      <formula>"24"</formula>
    </cfRule>
  </conditionalFormatting>
  <conditionalFormatting sqref="C3:H3 C4">
    <cfRule type="cellIs" dxfId="1560" priority="20" stopIfTrue="1" operator="equal">
      <formula>"3"</formula>
    </cfRule>
  </conditionalFormatting>
  <dataValidations count="1">
    <dataValidation imeMode="hiragana" allowBlank="1" showInputMessage="1" showErrorMessage="1" sqref="Q28:Q30 Q32:Q34 Q16:Q18 Q20:Q22 Q24:Q26 Q12:Q14"/>
  </dataValidations>
  <pageMargins left="0.15748031496062992" right="0.19685039370078741" top="0.27559055118110237" bottom="0.15748031496062992" header="0.15748031496062992" footer="0.11811023622047245"/>
  <pageSetup paperSize="9"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2"/>
  <sheetViews>
    <sheetView zoomScaleNormal="100" workbookViewId="0">
      <selection activeCell="AK23" sqref="AK23"/>
    </sheetView>
  </sheetViews>
  <sheetFormatPr defaultRowHeight="13.5"/>
  <cols>
    <col min="1" max="1" width="6.625" style="91" customWidth="1"/>
    <col min="2" max="2" width="4.625" customWidth="1"/>
    <col min="3" max="9" width="3.125" customWidth="1"/>
    <col min="10" max="10" width="4.625" customWidth="1"/>
    <col min="11" max="17" width="3.125" customWidth="1"/>
    <col min="18" max="18" width="2.875" customWidth="1"/>
    <col min="19" max="19" width="3" customWidth="1"/>
    <col min="20" max="26" width="3.125" customWidth="1"/>
    <col min="27" max="27" width="4.625" customWidth="1"/>
    <col min="28" max="34" width="3.125" customWidth="1"/>
    <col min="35" max="35" width="2.625" customWidth="1"/>
    <col min="36" max="16384" width="9" style="91"/>
  </cols>
  <sheetData>
    <row r="1" spans="2:35" ht="12" customHeight="1">
      <c r="B1" s="105"/>
      <c r="C1" s="109"/>
      <c r="D1" s="110"/>
      <c r="E1" s="106"/>
      <c r="F1" s="106"/>
      <c r="G1" s="106"/>
      <c r="H1" s="106"/>
      <c r="I1" s="107"/>
      <c r="J1" s="105"/>
      <c r="K1" s="108"/>
      <c r="L1" s="108"/>
      <c r="M1" s="108"/>
      <c r="N1" s="447"/>
      <c r="O1" s="447"/>
      <c r="P1" s="447"/>
      <c r="Q1" s="91"/>
      <c r="R1" s="91"/>
      <c r="S1" s="71"/>
      <c r="T1" s="91"/>
      <c r="U1" s="91"/>
      <c r="V1" s="91"/>
      <c r="W1" s="91"/>
      <c r="X1" s="91"/>
      <c r="Y1" s="91"/>
      <c r="Z1" s="91"/>
      <c r="AA1" s="91"/>
      <c r="AB1" s="91"/>
      <c r="AC1" s="91"/>
      <c r="AD1" s="91"/>
      <c r="AE1" s="91"/>
      <c r="AF1" s="91"/>
      <c r="AG1" s="91"/>
      <c r="AH1" s="309"/>
    </row>
    <row r="2" spans="2:35" s="175" customFormat="1" ht="12" customHeight="1">
      <c r="B2" s="105"/>
      <c r="C2" s="109"/>
      <c r="D2" s="110"/>
      <c r="N2" s="448"/>
      <c r="O2" s="448"/>
      <c r="P2" s="448"/>
    </row>
    <row r="3" spans="2:35" s="175" customFormat="1" ht="12" customHeight="1">
      <c r="B3" s="105"/>
      <c r="C3" s="109"/>
      <c r="D3" s="110"/>
      <c r="N3" s="449"/>
      <c r="O3" s="449"/>
      <c r="P3" s="449"/>
      <c r="Q3" s="239"/>
    </row>
    <row r="4" spans="2:35" s="175" customFormat="1" ht="6" customHeight="1">
      <c r="B4" s="105"/>
      <c r="C4" s="109"/>
      <c r="D4" s="110"/>
      <c r="E4" s="130"/>
      <c r="F4" s="310"/>
      <c r="G4" s="310"/>
      <c r="H4" s="310"/>
      <c r="I4" s="310"/>
      <c r="J4" s="311"/>
      <c r="K4" s="311"/>
      <c r="L4" s="312"/>
      <c r="M4" s="129"/>
      <c r="N4" s="146"/>
      <c r="O4" s="146"/>
      <c r="P4" s="146"/>
      <c r="Q4" s="239"/>
      <c r="R4" s="316"/>
      <c r="S4" s="316"/>
      <c r="T4" s="317"/>
      <c r="U4" s="317"/>
      <c r="V4" s="318"/>
      <c r="W4" s="319"/>
      <c r="X4" s="320"/>
      <c r="Y4" s="320"/>
      <c r="Z4" s="320"/>
      <c r="AA4" s="320"/>
      <c r="AB4" s="321"/>
      <c r="AC4" s="321"/>
      <c r="AD4" s="321"/>
      <c r="AE4" s="322"/>
      <c r="AF4" s="314"/>
      <c r="AG4" s="315"/>
    </row>
    <row r="5" spans="2:35" s="176" customFormat="1" ht="15" customHeight="1">
      <c r="B5" s="91"/>
      <c r="C5" s="131"/>
      <c r="D5" s="127"/>
      <c r="E5" s="132"/>
      <c r="F5" s="132"/>
      <c r="G5" s="133"/>
      <c r="H5" s="134"/>
      <c r="I5" s="132"/>
      <c r="J5" s="91"/>
      <c r="K5" s="91"/>
      <c r="L5" s="91"/>
      <c r="M5" s="91"/>
      <c r="N5" s="135"/>
      <c r="O5" s="135"/>
      <c r="P5" s="91"/>
      <c r="T5" s="323"/>
      <c r="U5" s="381"/>
      <c r="V5" s="381"/>
      <c r="W5" s="380"/>
      <c r="X5" s="380"/>
      <c r="Y5" s="380"/>
      <c r="Z5" s="324"/>
      <c r="AA5" s="324"/>
      <c r="AB5" s="323"/>
      <c r="AC5" s="381"/>
      <c r="AD5" s="381"/>
      <c r="AE5" s="380"/>
      <c r="AF5" s="380"/>
      <c r="AG5" s="380"/>
      <c r="AH5" s="325"/>
    </row>
    <row r="6" spans="2:35" s="177" customFormat="1" ht="15" customHeight="1">
      <c r="B6" s="66"/>
      <c r="C6" s="110"/>
      <c r="D6" s="110"/>
      <c r="E6" s="636"/>
      <c r="F6" s="636"/>
      <c r="G6" s="636"/>
      <c r="H6" s="636"/>
      <c r="I6" s="636"/>
      <c r="J6" s="636"/>
      <c r="K6" s="636"/>
      <c r="L6" s="636"/>
      <c r="M6" s="636"/>
      <c r="N6" s="636"/>
      <c r="O6" s="636"/>
      <c r="P6" s="636"/>
      <c r="T6" s="326"/>
      <c r="U6" s="327"/>
      <c r="V6" s="327"/>
      <c r="W6" s="327"/>
      <c r="X6" s="327"/>
      <c r="Y6" s="327"/>
      <c r="Z6" s="328"/>
      <c r="AA6" s="329"/>
      <c r="AB6" s="326"/>
      <c r="AC6" s="327"/>
      <c r="AD6" s="327"/>
      <c r="AE6" s="327"/>
      <c r="AF6" s="327"/>
      <c r="AG6" s="327"/>
      <c r="AH6" s="328"/>
    </row>
    <row r="7" spans="2:35" s="177" customFormat="1" ht="15" customHeight="1">
      <c r="B7" s="138"/>
      <c r="C7" s="139"/>
      <c r="D7" s="109"/>
      <c r="E7" s="636"/>
      <c r="F7" s="636"/>
      <c r="G7" s="636"/>
      <c r="H7" s="636"/>
      <c r="I7" s="636"/>
      <c r="J7" s="636"/>
      <c r="K7" s="636"/>
      <c r="L7" s="636"/>
      <c r="M7" s="636"/>
      <c r="N7" s="636"/>
      <c r="O7" s="636"/>
      <c r="P7" s="636"/>
      <c r="T7" s="330"/>
      <c r="U7" s="270"/>
      <c r="V7" s="270"/>
      <c r="W7" s="270"/>
      <c r="X7" s="270"/>
      <c r="Y7" s="270"/>
      <c r="Z7" s="269"/>
      <c r="AA7" s="331"/>
      <c r="AB7" s="330"/>
      <c r="AC7" s="270"/>
      <c r="AD7" s="270"/>
      <c r="AE7" s="270"/>
      <c r="AF7" s="270"/>
      <c r="AG7" s="270"/>
      <c r="AH7" s="269"/>
    </row>
    <row r="8" spans="2:35" s="178" customFormat="1" ht="15" customHeight="1">
      <c r="B8" s="138"/>
      <c r="C8" s="634"/>
      <c r="D8" s="634"/>
      <c r="E8" s="636"/>
      <c r="F8" s="636"/>
      <c r="G8" s="636"/>
      <c r="H8" s="636"/>
      <c r="I8" s="636"/>
      <c r="J8" s="636"/>
      <c r="K8" s="636"/>
      <c r="L8" s="636"/>
      <c r="M8" s="636"/>
      <c r="N8" s="636"/>
      <c r="O8" s="636"/>
      <c r="P8" s="636"/>
      <c r="T8" s="330"/>
      <c r="U8" s="270"/>
      <c r="V8" s="270"/>
      <c r="W8" s="270"/>
      <c r="X8" s="270"/>
      <c r="Y8" s="270"/>
      <c r="Z8" s="269"/>
      <c r="AA8" s="331"/>
      <c r="AB8" s="330"/>
      <c r="AC8" s="270"/>
      <c r="AD8" s="270"/>
      <c r="AE8" s="270"/>
      <c r="AF8" s="270"/>
      <c r="AG8" s="270"/>
      <c r="AH8" s="269"/>
    </row>
    <row r="9" spans="2:35" s="178" customFormat="1" ht="15" customHeight="1">
      <c r="B9" s="138"/>
      <c r="C9" s="137"/>
      <c r="D9" s="110"/>
      <c r="E9" s="636"/>
      <c r="F9" s="636"/>
      <c r="G9" s="636"/>
      <c r="H9" s="636"/>
      <c r="I9" s="636"/>
      <c r="J9" s="636"/>
      <c r="K9" s="636"/>
      <c r="L9" s="636"/>
      <c r="M9" s="636"/>
      <c r="N9" s="636"/>
      <c r="O9" s="636"/>
      <c r="P9" s="636"/>
      <c r="T9" s="330"/>
      <c r="U9" s="270"/>
      <c r="V9" s="270"/>
      <c r="W9" s="270"/>
      <c r="X9" s="270"/>
      <c r="Y9" s="270"/>
      <c r="Z9" s="269"/>
      <c r="AA9" s="331"/>
      <c r="AB9" s="330"/>
      <c r="AC9" s="270"/>
      <c r="AD9" s="270"/>
      <c r="AE9" s="270"/>
      <c r="AF9" s="270"/>
      <c r="AG9" s="270"/>
      <c r="AH9" s="269"/>
    </row>
    <row r="10" spans="2:35" s="178" customFormat="1" ht="15" customHeight="1">
      <c r="B10" s="66"/>
      <c r="C10" s="634"/>
      <c r="D10" s="634"/>
      <c r="E10" s="636"/>
      <c r="F10" s="636"/>
      <c r="G10" s="636"/>
      <c r="H10" s="636"/>
      <c r="I10" s="636"/>
      <c r="J10" s="636"/>
      <c r="K10" s="636"/>
      <c r="L10" s="636"/>
      <c r="M10" s="636"/>
      <c r="N10" s="636"/>
      <c r="O10" s="636"/>
      <c r="P10" s="636"/>
      <c r="T10" s="330"/>
      <c r="U10" s="270"/>
      <c r="V10" s="270"/>
      <c r="W10" s="270"/>
      <c r="X10" s="270"/>
      <c r="Y10" s="270"/>
      <c r="Z10" s="269"/>
      <c r="AA10" s="331"/>
      <c r="AB10" s="330"/>
      <c r="AC10" s="270"/>
      <c r="AD10" s="270"/>
      <c r="AE10" s="270"/>
      <c r="AF10" s="270"/>
      <c r="AG10" s="270"/>
      <c r="AH10" s="269"/>
    </row>
    <row r="11" spans="2:35" s="178" customFormat="1" ht="15" customHeight="1">
      <c r="B11" s="138"/>
      <c r="C11" s="137"/>
      <c r="D11" s="110"/>
      <c r="E11" s="636"/>
      <c r="F11" s="636"/>
      <c r="G11" s="636"/>
      <c r="H11" s="636"/>
      <c r="I11" s="636"/>
      <c r="J11" s="636"/>
      <c r="K11" s="636"/>
      <c r="L11" s="636"/>
      <c r="M11" s="636"/>
      <c r="N11" s="636"/>
      <c r="O11" s="636"/>
      <c r="P11" s="636"/>
      <c r="T11" s="330"/>
      <c r="U11" s="270"/>
      <c r="V11" s="270"/>
      <c r="W11" s="270"/>
      <c r="X11" s="270"/>
      <c r="Y11" s="270"/>
      <c r="Z11" s="269"/>
      <c r="AA11" s="331"/>
      <c r="AB11" s="330"/>
      <c r="AC11" s="270"/>
      <c r="AD11" s="270"/>
      <c r="AE11" s="270"/>
      <c r="AF11" s="270"/>
      <c r="AG11" s="270"/>
      <c r="AH11" s="269"/>
    </row>
    <row r="12" spans="2:35" s="178" customFormat="1" ht="15" customHeight="1">
      <c r="B12" s="66"/>
      <c r="C12" s="637"/>
      <c r="D12" s="637"/>
      <c r="E12" s="636"/>
      <c r="F12" s="636"/>
      <c r="G12" s="636"/>
      <c r="H12" s="636"/>
      <c r="I12" s="636"/>
      <c r="J12" s="636"/>
      <c r="K12" s="636"/>
      <c r="L12" s="636"/>
      <c r="M12" s="636"/>
      <c r="N12" s="636"/>
      <c r="O12" s="636"/>
      <c r="P12" s="636"/>
      <c r="T12" s="330"/>
      <c r="U12" s="270"/>
      <c r="V12" s="270"/>
      <c r="W12" s="270"/>
      <c r="X12" s="270"/>
      <c r="Y12" s="270"/>
      <c r="Z12" s="269"/>
      <c r="AA12" s="331"/>
      <c r="AB12" s="330"/>
      <c r="AC12" s="270"/>
      <c r="AD12" s="270"/>
      <c r="AE12" s="270"/>
      <c r="AF12" s="270"/>
      <c r="AG12" s="270"/>
      <c r="AH12" s="269"/>
    </row>
    <row r="13" spans="2:35" s="178" customFormat="1" ht="15" customHeight="1">
      <c r="B13" s="66"/>
      <c r="C13" s="137"/>
      <c r="D13" s="110"/>
      <c r="E13" s="628"/>
      <c r="F13" s="628"/>
      <c r="G13" s="628"/>
      <c r="H13" s="628"/>
      <c r="I13" s="628"/>
      <c r="J13" s="628"/>
      <c r="K13" s="628"/>
      <c r="L13" s="628"/>
      <c r="M13" s="628"/>
      <c r="N13" s="628"/>
      <c r="O13" s="628"/>
      <c r="P13" s="628"/>
      <c r="R13" s="633"/>
      <c r="S13" s="633"/>
      <c r="T13" s="323"/>
      <c r="U13" s="324"/>
      <c r="V13" s="324"/>
      <c r="W13" s="324"/>
      <c r="X13" s="324"/>
      <c r="Y13" s="324"/>
      <c r="Z13" s="325"/>
      <c r="AA13" s="324"/>
      <c r="AB13" s="323"/>
      <c r="AC13" s="324"/>
      <c r="AD13" s="324"/>
      <c r="AE13" s="324"/>
      <c r="AF13" s="324"/>
      <c r="AG13" s="324"/>
      <c r="AH13" s="325"/>
    </row>
    <row r="14" spans="2:35" s="178" customFormat="1" ht="15" customHeight="1">
      <c r="B14" s="66"/>
      <c r="C14" s="634"/>
      <c r="D14" s="634"/>
      <c r="E14" s="628"/>
      <c r="F14" s="628"/>
      <c r="G14" s="628"/>
      <c r="H14" s="628"/>
      <c r="I14" s="628"/>
      <c r="J14" s="628"/>
      <c r="K14" s="628"/>
      <c r="L14" s="628"/>
      <c r="M14" s="628"/>
      <c r="N14" s="628"/>
      <c r="O14" s="628"/>
      <c r="P14" s="628"/>
      <c r="R14" s="633"/>
      <c r="S14" s="633"/>
      <c r="T14" s="323"/>
      <c r="U14" s="324"/>
      <c r="V14" s="324"/>
      <c r="W14" s="324"/>
      <c r="X14" s="324"/>
      <c r="Y14" s="324"/>
      <c r="Z14" s="325"/>
      <c r="AA14" s="324"/>
      <c r="AB14" s="323"/>
      <c r="AC14" s="324"/>
      <c r="AD14" s="324"/>
      <c r="AE14" s="324"/>
      <c r="AF14" s="324"/>
      <c r="AG14" s="324"/>
      <c r="AH14" s="325"/>
    </row>
    <row r="15" spans="2:35" ht="15" customHeight="1">
      <c r="B15" s="66"/>
      <c r="C15" s="137"/>
      <c r="D15" s="110"/>
      <c r="E15" s="628"/>
      <c r="F15" s="628"/>
      <c r="G15" s="628"/>
      <c r="H15" s="628"/>
      <c r="I15" s="628"/>
      <c r="J15" s="628"/>
      <c r="K15" s="628"/>
      <c r="L15" s="628"/>
      <c r="M15" s="628"/>
      <c r="N15" s="628"/>
      <c r="O15" s="628"/>
      <c r="P15" s="628"/>
      <c r="Q15" s="91"/>
      <c r="R15" s="633"/>
      <c r="S15" s="633"/>
      <c r="T15" s="324"/>
      <c r="U15" s="324"/>
      <c r="V15" s="324"/>
      <c r="W15" s="324"/>
      <c r="X15" s="324"/>
      <c r="Y15" s="324"/>
      <c r="Z15" s="324"/>
      <c r="AA15" s="324"/>
      <c r="AB15" s="324"/>
      <c r="AC15" s="324"/>
      <c r="AD15" s="324"/>
      <c r="AE15" s="324"/>
      <c r="AF15" s="324"/>
      <c r="AG15" s="324"/>
      <c r="AH15" s="324"/>
      <c r="AI15" s="91"/>
    </row>
    <row r="16" spans="2:35" s="178" customFormat="1" ht="15" customHeight="1">
      <c r="B16" s="66"/>
      <c r="C16" s="634"/>
      <c r="D16" s="634"/>
      <c r="E16" s="117"/>
      <c r="F16" s="117"/>
      <c r="G16" s="635"/>
      <c r="H16" s="635"/>
      <c r="I16" s="635"/>
      <c r="J16" s="635"/>
      <c r="K16" s="635"/>
      <c r="L16" s="635"/>
      <c r="M16" s="117"/>
      <c r="N16" s="117"/>
      <c r="O16" s="117"/>
      <c r="P16" s="117"/>
      <c r="R16" s="332"/>
      <c r="S16" s="332"/>
      <c r="T16" s="323"/>
      <c r="U16" s="381"/>
      <c r="V16" s="381"/>
      <c r="W16" s="380"/>
      <c r="X16" s="380"/>
      <c r="Y16" s="380"/>
      <c r="Z16" s="325"/>
      <c r="AA16" s="324"/>
      <c r="AB16" s="323"/>
      <c r="AC16" s="381"/>
      <c r="AD16" s="381"/>
      <c r="AE16" s="380"/>
      <c r="AF16" s="380"/>
      <c r="AG16" s="380"/>
      <c r="AH16" s="325"/>
    </row>
    <row r="17" spans="2:34" s="178" customFormat="1" ht="15" customHeight="1">
      <c r="B17" s="66"/>
      <c r="C17" s="137"/>
      <c r="D17" s="110"/>
      <c r="E17" s="117"/>
      <c r="F17" s="117"/>
      <c r="G17" s="635"/>
      <c r="H17" s="635"/>
      <c r="I17" s="635"/>
      <c r="J17" s="635"/>
      <c r="K17" s="635"/>
      <c r="L17" s="635"/>
      <c r="M17" s="66"/>
      <c r="N17" s="117"/>
      <c r="O17" s="117"/>
      <c r="P17" s="117"/>
      <c r="R17" s="332"/>
      <c r="S17" s="332"/>
      <c r="T17" s="326"/>
      <c r="U17" s="327"/>
      <c r="V17" s="327"/>
      <c r="W17" s="327"/>
      <c r="X17" s="327"/>
      <c r="Y17" s="327"/>
      <c r="Z17" s="328"/>
      <c r="AA17" s="329"/>
      <c r="AB17" s="326"/>
      <c r="AC17" s="327"/>
      <c r="AD17" s="327"/>
      <c r="AE17" s="327"/>
      <c r="AF17" s="327"/>
      <c r="AG17" s="327"/>
      <c r="AH17" s="328"/>
    </row>
    <row r="18" spans="2:34" s="178" customFormat="1" ht="15" customHeight="1">
      <c r="B18" s="66"/>
      <c r="C18" s="634"/>
      <c r="D18" s="634"/>
      <c r="E18" s="117"/>
      <c r="F18" s="117"/>
      <c r="G18" s="635"/>
      <c r="H18" s="635"/>
      <c r="I18" s="635"/>
      <c r="J18" s="635"/>
      <c r="K18" s="635"/>
      <c r="L18" s="635"/>
      <c r="M18" s="66"/>
      <c r="N18" s="117"/>
      <c r="O18" s="117"/>
      <c r="P18" s="117"/>
      <c r="T18" s="330"/>
      <c r="U18" s="270"/>
      <c r="V18" s="270"/>
      <c r="W18" s="270"/>
      <c r="X18" s="270"/>
      <c r="Y18" s="270"/>
      <c r="Z18" s="269"/>
      <c r="AA18" s="333"/>
      <c r="AB18" s="330"/>
      <c r="AC18" s="270"/>
      <c r="AD18" s="270"/>
      <c r="AE18" s="270"/>
      <c r="AF18" s="270"/>
      <c r="AG18" s="270"/>
      <c r="AH18" s="269"/>
    </row>
    <row r="19" spans="2:34" s="178" customFormat="1" ht="15" customHeight="1">
      <c r="B19" s="66"/>
      <c r="C19" s="137"/>
      <c r="D19" s="110"/>
      <c r="E19" s="117"/>
      <c r="F19" s="117"/>
      <c r="G19" s="638"/>
      <c r="H19" s="638"/>
      <c r="I19" s="638"/>
      <c r="J19" s="638"/>
      <c r="K19" s="638"/>
      <c r="L19" s="638"/>
      <c r="M19" s="117"/>
      <c r="N19" s="117"/>
      <c r="O19" s="117"/>
      <c r="P19" s="117"/>
      <c r="T19" s="330"/>
      <c r="U19" s="270"/>
      <c r="V19" s="270"/>
      <c r="W19" s="270"/>
      <c r="X19" s="270"/>
      <c r="Y19" s="270"/>
      <c r="Z19" s="269"/>
      <c r="AA19" s="333"/>
      <c r="AB19" s="330"/>
      <c r="AC19" s="270"/>
      <c r="AD19" s="270"/>
      <c r="AE19" s="270"/>
      <c r="AF19" s="270"/>
      <c r="AG19" s="270"/>
      <c r="AH19" s="269"/>
    </row>
    <row r="20" spans="2:34" s="178" customFormat="1" ht="15" customHeight="1">
      <c r="B20" s="66"/>
      <c r="C20" s="634"/>
      <c r="D20" s="634"/>
      <c r="E20" s="117"/>
      <c r="F20" s="117"/>
      <c r="G20" s="638"/>
      <c r="H20" s="638"/>
      <c r="I20" s="638"/>
      <c r="J20" s="638"/>
      <c r="K20" s="638"/>
      <c r="L20" s="638"/>
      <c r="M20" s="117"/>
      <c r="N20" s="117"/>
      <c r="O20" s="117"/>
      <c r="P20" s="117"/>
      <c r="T20" s="330"/>
      <c r="U20" s="270"/>
      <c r="V20" s="270"/>
      <c r="W20" s="270"/>
      <c r="X20" s="270"/>
      <c r="Y20" s="270"/>
      <c r="Z20" s="269"/>
      <c r="AA20" s="333"/>
      <c r="AB20" s="330"/>
      <c r="AC20" s="270"/>
      <c r="AD20" s="270"/>
      <c r="AE20" s="270"/>
      <c r="AF20" s="270"/>
      <c r="AG20" s="270"/>
      <c r="AH20" s="269"/>
    </row>
    <row r="21" spans="2:34" s="178" customFormat="1" ht="15" customHeight="1">
      <c r="B21" s="66"/>
      <c r="C21" s="137"/>
      <c r="D21" s="110"/>
      <c r="E21" s="117"/>
      <c r="F21" s="117"/>
      <c r="G21" s="639"/>
      <c r="H21" s="639"/>
      <c r="I21" s="639"/>
      <c r="J21" s="639"/>
      <c r="K21" s="639"/>
      <c r="L21" s="639"/>
      <c r="M21" s="117"/>
      <c r="N21" s="117"/>
      <c r="O21" s="117"/>
      <c r="P21" s="117"/>
      <c r="T21" s="330"/>
      <c r="U21" s="270"/>
      <c r="V21" s="270"/>
      <c r="W21" s="270"/>
      <c r="X21" s="270"/>
      <c r="Y21" s="270"/>
      <c r="Z21" s="269"/>
      <c r="AA21" s="333"/>
      <c r="AB21" s="330"/>
      <c r="AC21" s="270"/>
      <c r="AD21" s="270"/>
      <c r="AE21" s="270"/>
      <c r="AF21" s="270"/>
      <c r="AG21" s="270"/>
      <c r="AH21" s="269"/>
    </row>
    <row r="22" spans="2:34" s="178" customFormat="1" ht="15" customHeight="1">
      <c r="B22" s="66"/>
      <c r="C22" s="634"/>
      <c r="D22" s="634"/>
      <c r="E22" s="117"/>
      <c r="F22" s="117"/>
      <c r="G22" s="639"/>
      <c r="H22" s="639"/>
      <c r="I22" s="639"/>
      <c r="J22" s="639"/>
      <c r="K22" s="639"/>
      <c r="L22" s="639"/>
      <c r="M22" s="117"/>
      <c r="N22" s="117"/>
      <c r="O22" s="117"/>
      <c r="P22" s="117"/>
      <c r="T22" s="330"/>
      <c r="U22" s="270"/>
      <c r="V22" s="270"/>
      <c r="W22" s="270"/>
      <c r="X22" s="270"/>
      <c r="Y22" s="270"/>
      <c r="Z22" s="270"/>
      <c r="AA22" s="333"/>
      <c r="AB22" s="330"/>
      <c r="AC22" s="270"/>
      <c r="AD22" s="270"/>
      <c r="AE22" s="270"/>
      <c r="AF22" s="270"/>
      <c r="AG22" s="270"/>
      <c r="AH22" s="269"/>
    </row>
    <row r="23" spans="2:34" s="178" customFormat="1" ht="15" customHeight="1">
      <c r="B23" s="66"/>
      <c r="C23" s="137"/>
      <c r="D23" s="110"/>
      <c r="E23" s="628"/>
      <c r="F23" s="628"/>
      <c r="G23" s="628"/>
      <c r="H23" s="628"/>
      <c r="I23" s="628"/>
      <c r="J23" s="628"/>
      <c r="K23" s="628"/>
      <c r="L23" s="628"/>
      <c r="M23" s="628"/>
      <c r="N23" s="628"/>
      <c r="O23" s="628"/>
      <c r="P23" s="628"/>
      <c r="T23" s="330"/>
      <c r="U23" s="270"/>
      <c r="V23" s="270"/>
      <c r="W23" s="270"/>
      <c r="X23" s="270"/>
      <c r="Y23" s="270"/>
      <c r="Z23" s="270"/>
      <c r="AA23" s="333"/>
      <c r="AB23" s="330"/>
      <c r="AC23" s="270"/>
      <c r="AD23" s="270"/>
      <c r="AE23" s="270"/>
      <c r="AF23" s="270"/>
      <c r="AG23" s="270"/>
      <c r="AH23" s="269"/>
    </row>
    <row r="24" spans="2:34" s="178" customFormat="1" ht="15" customHeight="1">
      <c r="B24" s="66"/>
      <c r="C24" s="627"/>
      <c r="D24" s="627"/>
      <c r="E24" s="628"/>
      <c r="F24" s="628"/>
      <c r="G24" s="628"/>
      <c r="H24" s="628"/>
      <c r="I24" s="628"/>
      <c r="J24" s="628"/>
      <c r="K24" s="628"/>
      <c r="L24" s="628"/>
      <c r="M24" s="628"/>
      <c r="N24" s="628"/>
      <c r="O24" s="628"/>
      <c r="P24" s="628"/>
      <c r="R24" s="633"/>
      <c r="S24" s="633"/>
      <c r="T24" s="323"/>
      <c r="U24" s="324"/>
      <c r="V24" s="324"/>
      <c r="W24" s="324"/>
      <c r="X24" s="324"/>
      <c r="Y24" s="324"/>
      <c r="Z24" s="325"/>
      <c r="AA24" s="324"/>
      <c r="AB24" s="323"/>
      <c r="AC24" s="324"/>
      <c r="AD24" s="324"/>
      <c r="AE24" s="324"/>
      <c r="AF24" s="324"/>
      <c r="AG24" s="324"/>
      <c r="AH24" s="325"/>
    </row>
    <row r="25" spans="2:34" s="178" customFormat="1" ht="15" customHeight="1">
      <c r="B25" s="66"/>
      <c r="C25" s="137"/>
      <c r="D25" s="110"/>
      <c r="E25" s="628"/>
      <c r="F25" s="628"/>
      <c r="G25" s="628"/>
      <c r="H25" s="628"/>
      <c r="I25" s="628"/>
      <c r="J25" s="628"/>
      <c r="K25" s="628"/>
      <c r="L25" s="628"/>
      <c r="M25" s="628"/>
      <c r="N25" s="628"/>
      <c r="O25" s="628"/>
      <c r="P25" s="628"/>
      <c r="R25" s="633"/>
      <c r="S25" s="633"/>
      <c r="T25" s="323"/>
      <c r="U25" s="324"/>
      <c r="V25" s="324"/>
      <c r="W25" s="324"/>
      <c r="X25" s="324"/>
      <c r="Y25" s="324"/>
      <c r="Z25" s="325"/>
      <c r="AA25" s="324"/>
      <c r="AB25" s="323"/>
      <c r="AC25" s="324"/>
      <c r="AD25" s="324"/>
      <c r="AE25" s="324"/>
      <c r="AF25" s="324"/>
      <c r="AG25" s="324"/>
      <c r="AH25" s="325"/>
    </row>
    <row r="26" spans="2:34" s="178" customFormat="1" ht="15" customHeight="1">
      <c r="B26" s="66"/>
      <c r="C26" s="627"/>
      <c r="D26" s="627"/>
      <c r="E26" s="628"/>
      <c r="F26" s="628"/>
      <c r="G26" s="628"/>
      <c r="H26" s="628"/>
      <c r="I26" s="628"/>
      <c r="J26" s="628"/>
      <c r="K26" s="628"/>
      <c r="L26" s="628"/>
      <c r="M26" s="628"/>
      <c r="N26" s="628"/>
      <c r="O26" s="628"/>
      <c r="P26" s="628"/>
      <c r="R26" s="633"/>
      <c r="S26" s="633"/>
      <c r="T26" s="323"/>
      <c r="U26" s="324"/>
      <c r="V26" s="324"/>
      <c r="W26" s="324"/>
      <c r="X26" s="324"/>
      <c r="Y26" s="324"/>
      <c r="Z26" s="325"/>
      <c r="AA26" s="324"/>
      <c r="AB26" s="323"/>
      <c r="AC26" s="324"/>
      <c r="AD26" s="324"/>
      <c r="AE26" s="324"/>
      <c r="AF26" s="324"/>
      <c r="AG26" s="324"/>
      <c r="AH26" s="325"/>
    </row>
    <row r="27" spans="2:34" s="178" customFormat="1" ht="15" customHeight="1">
      <c r="B27" s="66"/>
      <c r="C27" s="137"/>
      <c r="D27" s="110"/>
      <c r="E27" s="628"/>
      <c r="F27" s="628"/>
      <c r="G27" s="628"/>
      <c r="H27" s="628"/>
      <c r="I27" s="628"/>
      <c r="J27" s="628"/>
      <c r="K27" s="628"/>
      <c r="L27" s="628"/>
      <c r="M27" s="628"/>
      <c r="N27" s="628"/>
      <c r="O27" s="628"/>
      <c r="P27" s="628"/>
      <c r="R27" s="332"/>
      <c r="S27" s="332"/>
      <c r="T27" s="334"/>
      <c r="U27" s="382"/>
      <c r="V27" s="382"/>
      <c r="W27" s="380"/>
      <c r="X27" s="380"/>
      <c r="Y27" s="380"/>
      <c r="Z27" s="335"/>
      <c r="AA27" s="324"/>
      <c r="AB27" s="323"/>
      <c r="AC27" s="382"/>
      <c r="AD27" s="382"/>
      <c r="AE27" s="380"/>
      <c r="AF27" s="380"/>
      <c r="AG27" s="380"/>
      <c r="AH27" s="325"/>
    </row>
    <row r="28" spans="2:34" s="178" customFormat="1" ht="15" customHeight="1">
      <c r="B28" s="66"/>
      <c r="C28" s="627"/>
      <c r="D28" s="627"/>
      <c r="E28" s="628"/>
      <c r="F28" s="628"/>
      <c r="G28" s="628"/>
      <c r="H28" s="628"/>
      <c r="I28" s="628"/>
      <c r="J28" s="628"/>
      <c r="K28" s="628"/>
      <c r="L28" s="628"/>
      <c r="M28" s="628"/>
      <c r="N28" s="628"/>
      <c r="O28" s="628"/>
      <c r="P28" s="628"/>
      <c r="R28" s="332"/>
      <c r="S28" s="332"/>
      <c r="T28" s="326"/>
      <c r="U28" s="327"/>
      <c r="V28" s="327"/>
      <c r="W28" s="327"/>
      <c r="X28" s="327"/>
      <c r="Y28" s="327"/>
      <c r="Z28" s="328"/>
      <c r="AA28" s="329"/>
      <c r="AB28" s="326"/>
      <c r="AC28" s="327"/>
      <c r="AD28" s="327"/>
      <c r="AE28" s="327"/>
      <c r="AF28" s="327"/>
      <c r="AG28" s="327"/>
      <c r="AH28" s="328"/>
    </row>
    <row r="29" spans="2:34" s="178" customFormat="1" ht="15" customHeight="1">
      <c r="B29" s="66"/>
      <c r="C29" s="137"/>
      <c r="D29" s="110"/>
      <c r="E29" s="628"/>
      <c r="F29" s="628"/>
      <c r="G29" s="628"/>
      <c r="H29" s="628"/>
      <c r="I29" s="628"/>
      <c r="J29" s="628"/>
      <c r="K29" s="628"/>
      <c r="L29" s="628"/>
      <c r="M29" s="628"/>
      <c r="N29" s="628"/>
      <c r="O29" s="628"/>
      <c r="P29" s="628"/>
      <c r="T29" s="330"/>
      <c r="U29" s="270"/>
      <c r="V29" s="270"/>
      <c r="W29" s="270"/>
      <c r="X29" s="270"/>
      <c r="Y29" s="270"/>
      <c r="Z29" s="269"/>
      <c r="AA29" s="333"/>
      <c r="AB29" s="330"/>
      <c r="AC29" s="270"/>
      <c r="AD29" s="270"/>
      <c r="AE29" s="270"/>
      <c r="AF29" s="270"/>
      <c r="AG29" s="270"/>
      <c r="AH29" s="269"/>
    </row>
    <row r="30" spans="2:34" s="178" customFormat="1" ht="15" customHeight="1">
      <c r="B30" s="66"/>
      <c r="C30" s="627"/>
      <c r="D30" s="627"/>
      <c r="E30" s="628"/>
      <c r="F30" s="628"/>
      <c r="G30" s="628"/>
      <c r="H30" s="628"/>
      <c r="I30" s="628"/>
      <c r="J30" s="628"/>
      <c r="K30" s="628"/>
      <c r="L30" s="628"/>
      <c r="M30" s="628"/>
      <c r="N30" s="628"/>
      <c r="O30" s="628"/>
      <c r="P30" s="628"/>
      <c r="T30" s="330"/>
      <c r="U30" s="270"/>
      <c r="V30" s="270"/>
      <c r="W30" s="270"/>
      <c r="X30" s="270"/>
      <c r="Y30" s="270"/>
      <c r="Z30" s="269"/>
      <c r="AA30" s="333"/>
      <c r="AB30" s="330"/>
      <c r="AC30" s="270"/>
      <c r="AD30" s="270"/>
      <c r="AE30" s="270"/>
      <c r="AF30" s="270"/>
      <c r="AG30" s="270"/>
      <c r="AH30" s="269"/>
    </row>
    <row r="31" spans="2:34" s="178" customFormat="1" ht="15" customHeight="1">
      <c r="B31" s="66"/>
      <c r="C31" s="629"/>
      <c r="D31" s="629"/>
      <c r="E31" s="629"/>
      <c r="F31" s="629"/>
      <c r="G31" s="629"/>
      <c r="H31" s="629"/>
      <c r="I31" s="629"/>
      <c r="J31" s="629"/>
      <c r="K31" s="629"/>
      <c r="L31" s="629"/>
      <c r="M31" s="629"/>
      <c r="N31" s="629"/>
      <c r="O31" s="629"/>
      <c r="P31" s="629"/>
      <c r="T31" s="330"/>
      <c r="U31" s="270"/>
      <c r="V31" s="270"/>
      <c r="W31" s="270"/>
      <c r="X31" s="270"/>
      <c r="Y31" s="270"/>
      <c r="Z31" s="269"/>
      <c r="AA31" s="333"/>
      <c r="AB31" s="330"/>
      <c r="AC31" s="270"/>
      <c r="AD31" s="270"/>
      <c r="AE31" s="270"/>
      <c r="AF31" s="270"/>
      <c r="AG31" s="270"/>
      <c r="AH31" s="269"/>
    </row>
    <row r="32" spans="2:34" s="178" customFormat="1" ht="15" customHeight="1">
      <c r="B32" s="66"/>
      <c r="C32" s="630"/>
      <c r="D32" s="630"/>
      <c r="E32" s="630"/>
      <c r="F32" s="630"/>
      <c r="G32" s="630"/>
      <c r="H32" s="630"/>
      <c r="I32" s="630"/>
      <c r="J32" s="630"/>
      <c r="K32" s="630"/>
      <c r="L32" s="630"/>
      <c r="M32" s="630"/>
      <c r="N32" s="630"/>
      <c r="O32" s="630"/>
      <c r="P32" s="630"/>
      <c r="T32" s="330"/>
      <c r="U32" s="270"/>
      <c r="V32" s="270"/>
      <c r="W32" s="270"/>
      <c r="X32" s="270"/>
      <c r="Y32" s="270"/>
      <c r="Z32" s="269"/>
      <c r="AA32" s="333"/>
      <c r="AB32" s="330"/>
      <c r="AC32" s="270"/>
      <c r="AD32" s="270"/>
      <c r="AE32" s="270"/>
      <c r="AF32" s="270"/>
      <c r="AG32" s="270"/>
      <c r="AH32" s="269"/>
    </row>
    <row r="33" spans="1:35" s="178" customFormat="1" ht="15" customHeight="1">
      <c r="B33" s="66"/>
      <c r="C33" s="631"/>
      <c r="D33" s="631"/>
      <c r="E33" s="628"/>
      <c r="F33" s="628"/>
      <c r="G33" s="628"/>
      <c r="H33" s="628"/>
      <c r="I33" s="628"/>
      <c r="J33" s="628"/>
      <c r="K33" s="628"/>
      <c r="L33" s="628"/>
      <c r="M33" s="628"/>
      <c r="N33" s="628"/>
      <c r="O33" s="628"/>
      <c r="P33" s="628"/>
      <c r="T33" s="330"/>
      <c r="U33" s="270"/>
      <c r="V33" s="270"/>
      <c r="W33" s="270"/>
      <c r="X33" s="270"/>
      <c r="Y33" s="270"/>
      <c r="Z33" s="269"/>
      <c r="AA33" s="333"/>
      <c r="AB33" s="330"/>
      <c r="AC33" s="270"/>
      <c r="AD33" s="270"/>
      <c r="AE33" s="270"/>
      <c r="AF33" s="270"/>
      <c r="AG33" s="270"/>
      <c r="AH33" s="269"/>
    </row>
    <row r="34" spans="1:35" s="178" customFormat="1" ht="15" customHeight="1">
      <c r="B34" s="66"/>
      <c r="C34" s="631"/>
      <c r="D34" s="631"/>
      <c r="E34" s="628"/>
      <c r="F34" s="628"/>
      <c r="G34" s="628"/>
      <c r="H34" s="628"/>
      <c r="I34" s="628"/>
      <c r="J34" s="628"/>
      <c r="K34" s="628"/>
      <c r="L34" s="628"/>
      <c r="M34" s="628"/>
      <c r="N34" s="628"/>
      <c r="O34" s="628"/>
      <c r="P34" s="628"/>
      <c r="T34" s="330"/>
      <c r="U34" s="270"/>
      <c r="V34" s="270"/>
      <c r="W34" s="270"/>
      <c r="X34" s="270"/>
      <c r="Y34" s="270"/>
      <c r="Z34" s="269"/>
      <c r="AA34" s="333"/>
      <c r="AB34" s="330"/>
      <c r="AC34" s="270"/>
      <c r="AD34" s="270"/>
      <c r="AE34" s="270"/>
      <c r="AF34" s="270"/>
      <c r="AG34" s="270"/>
      <c r="AH34" s="269"/>
    </row>
    <row r="35" spans="1:35" s="178" customFormat="1" ht="15" customHeight="1">
      <c r="B35" s="66"/>
      <c r="C35" s="632"/>
      <c r="D35" s="632"/>
      <c r="E35" s="628"/>
      <c r="F35" s="628"/>
      <c r="G35" s="628"/>
      <c r="H35" s="628"/>
      <c r="I35" s="628"/>
      <c r="J35" s="628"/>
      <c r="K35" s="628"/>
      <c r="L35" s="628"/>
      <c r="M35" s="628"/>
      <c r="N35" s="628"/>
      <c r="O35" s="628"/>
      <c r="P35" s="628"/>
      <c r="T35" s="168"/>
      <c r="U35" s="166"/>
      <c r="V35" s="166"/>
      <c r="W35" s="166"/>
      <c r="X35" s="166"/>
      <c r="Y35" s="166"/>
      <c r="Z35" s="163"/>
      <c r="AB35" s="168"/>
      <c r="AC35" s="166"/>
      <c r="AD35" s="166"/>
      <c r="AE35" s="166"/>
      <c r="AF35" s="166"/>
      <c r="AG35" s="166"/>
      <c r="AH35" s="163"/>
    </row>
    <row r="36" spans="1:35" s="178" customFormat="1" ht="15" customHeight="1">
      <c r="B36" s="66"/>
      <c r="C36" s="114"/>
      <c r="D36" s="114"/>
      <c r="E36" s="115"/>
      <c r="F36" s="115"/>
      <c r="G36" s="115"/>
      <c r="H36" s="115"/>
      <c r="I36" s="115"/>
      <c r="J36" s="115"/>
      <c r="K36" s="115"/>
      <c r="L36" s="115"/>
      <c r="M36" s="115"/>
      <c r="N36" s="115"/>
      <c r="O36" s="115"/>
      <c r="P36" s="115"/>
      <c r="T36" s="336"/>
      <c r="U36" s="336"/>
      <c r="V36" s="336"/>
      <c r="W36" s="336"/>
      <c r="X36" s="336"/>
      <c r="Y36" s="336"/>
      <c r="Z36" s="336"/>
      <c r="AA36" s="336"/>
      <c r="AB36" s="336"/>
      <c r="AC36" s="336"/>
      <c r="AD36" s="336"/>
      <c r="AE36" s="336"/>
      <c r="AF36" s="336"/>
      <c r="AG36" s="336"/>
      <c r="AH36" s="336"/>
    </row>
    <row r="37" spans="1:35" s="178" customFormat="1" ht="15" customHeight="1"/>
    <row r="38" spans="1:35" s="178" customFormat="1" ht="9" customHeight="1"/>
    <row r="39" spans="1:35" s="178" customFormat="1" ht="15" customHeight="1">
      <c r="A39" s="91"/>
      <c r="B39" s="66"/>
      <c r="C39" s="114"/>
      <c r="D39" s="114"/>
      <c r="E39" s="115"/>
      <c r="F39" s="115"/>
      <c r="G39" s="115"/>
      <c r="H39" s="625"/>
      <c r="I39" s="625"/>
      <c r="J39" s="625"/>
      <c r="K39" s="625"/>
      <c r="L39" s="625"/>
      <c r="M39" s="115"/>
      <c r="N39" s="115"/>
      <c r="O39" s="115"/>
      <c r="P39" s="115"/>
      <c r="R39" s="71"/>
      <c r="S39" s="71"/>
      <c r="T39" s="66"/>
      <c r="U39" s="114"/>
      <c r="V39" s="115"/>
      <c r="W39" s="115"/>
      <c r="X39" s="115"/>
      <c r="Y39" s="383"/>
      <c r="Z39" s="383"/>
      <c r="AA39" s="383"/>
      <c r="AB39" s="383"/>
      <c r="AC39" s="383"/>
      <c r="AD39" s="115"/>
      <c r="AE39" s="115"/>
      <c r="AF39" s="115"/>
      <c r="AG39" s="115"/>
      <c r="AH39" s="66"/>
      <c r="AI39" s="227"/>
    </row>
    <row r="40" spans="1:35" s="178" customFormat="1" ht="15" customHeight="1">
      <c r="A40" s="175"/>
      <c r="B40" s="66"/>
      <c r="C40" s="114"/>
      <c r="D40" s="114"/>
      <c r="E40" s="115"/>
      <c r="F40" s="115"/>
      <c r="G40" s="115"/>
      <c r="H40" s="625"/>
      <c r="I40" s="625"/>
      <c r="J40" s="625"/>
      <c r="K40" s="625"/>
      <c r="L40" s="625"/>
      <c r="M40" s="115"/>
      <c r="N40" s="115"/>
      <c r="O40" s="115"/>
      <c r="P40" s="115"/>
      <c r="Q40" s="626"/>
      <c r="R40" s="626"/>
      <c r="T40" s="66"/>
      <c r="U40" s="66"/>
      <c r="V40" s="115"/>
      <c r="W40" s="115"/>
      <c r="X40" s="115"/>
      <c r="Y40" s="383"/>
      <c r="Z40" s="383"/>
      <c r="AA40" s="383"/>
      <c r="AB40" s="383"/>
      <c r="AC40" s="383"/>
      <c r="AD40" s="115"/>
      <c r="AE40" s="115"/>
      <c r="AF40" s="115"/>
      <c r="AG40" s="115"/>
    </row>
    <row r="41" spans="1:35" s="212" customFormat="1" ht="12" customHeight="1">
      <c r="A41" s="210"/>
      <c r="B41" s="211"/>
      <c r="C41" s="114"/>
      <c r="D41" s="114"/>
      <c r="E41" s="115"/>
      <c r="F41" s="115"/>
      <c r="G41" s="115"/>
      <c r="H41" s="203"/>
      <c r="I41" s="203"/>
      <c r="J41" s="203"/>
      <c r="K41" s="203"/>
      <c r="L41" s="203"/>
      <c r="M41" s="115"/>
      <c r="N41" s="115"/>
      <c r="O41" s="115"/>
      <c r="P41" s="115"/>
      <c r="T41" s="128"/>
      <c r="U41" s="128"/>
      <c r="V41" s="106"/>
      <c r="W41" s="106"/>
      <c r="X41" s="106"/>
      <c r="Y41" s="106"/>
      <c r="Z41" s="106"/>
      <c r="AA41" s="107"/>
      <c r="AB41" s="105"/>
      <c r="AC41" s="108"/>
      <c r="AD41" s="108"/>
      <c r="AE41" s="108"/>
      <c r="AF41" s="144"/>
      <c r="AG41" s="144"/>
      <c r="AH41" s="144"/>
      <c r="AI41" s="211"/>
    </row>
    <row r="42" spans="1:35" s="212" customFormat="1" ht="12" customHeight="1">
      <c r="A42" s="210"/>
      <c r="B42" s="211"/>
      <c r="C42" s="114"/>
      <c r="D42" s="114"/>
      <c r="E42" s="115"/>
      <c r="F42" s="115"/>
      <c r="G42" s="115"/>
      <c r="H42" s="203"/>
      <c r="I42" s="203"/>
      <c r="J42" s="203"/>
      <c r="K42" s="203"/>
      <c r="L42" s="203"/>
      <c r="M42" s="115"/>
      <c r="N42" s="115"/>
      <c r="O42" s="115"/>
      <c r="P42" s="115"/>
      <c r="T42" s="384"/>
      <c r="U42" s="384"/>
      <c r="V42" s="385"/>
      <c r="W42" s="386"/>
      <c r="X42" s="386"/>
      <c r="Y42" s="387"/>
      <c r="AA42" s="71"/>
      <c r="AB42" s="105"/>
      <c r="AC42" s="147"/>
      <c r="AD42" s="147"/>
      <c r="AE42" s="129"/>
      <c r="AF42" s="145"/>
      <c r="AG42" s="145"/>
      <c r="AH42" s="145"/>
      <c r="AI42" s="211"/>
    </row>
    <row r="43" spans="1:35" s="212" customFormat="1" ht="12" customHeight="1">
      <c r="C43" s="337"/>
      <c r="D43" s="338"/>
      <c r="E43" s="338"/>
      <c r="F43" s="338"/>
      <c r="G43" s="338"/>
      <c r="H43" s="338"/>
      <c r="I43" s="339"/>
      <c r="J43" s="339"/>
      <c r="K43" s="338"/>
      <c r="L43" s="338"/>
      <c r="M43" s="338"/>
      <c r="N43" s="338"/>
      <c r="O43" s="338"/>
      <c r="P43" s="338"/>
      <c r="Q43" s="338"/>
      <c r="R43" s="338"/>
      <c r="S43" s="338"/>
      <c r="T43" s="384"/>
      <c r="U43" s="384"/>
      <c r="V43" s="385"/>
      <c r="W43" s="386"/>
      <c r="X43" s="386"/>
      <c r="Y43" s="387"/>
      <c r="AA43" s="71"/>
      <c r="AB43" s="141"/>
      <c r="AC43" s="147"/>
      <c r="AD43" s="147"/>
      <c r="AE43" s="129"/>
      <c r="AF43" s="146"/>
      <c r="AG43" s="146"/>
      <c r="AH43" s="146"/>
      <c r="AI43" s="217"/>
    </row>
    <row r="44" spans="1:35" s="212" customFormat="1" ht="6" customHeight="1">
      <c r="C44" s="337"/>
      <c r="D44" s="338"/>
      <c r="E44" s="338"/>
      <c r="F44" s="338"/>
      <c r="G44" s="338"/>
      <c r="H44" s="338"/>
      <c r="I44" s="339"/>
      <c r="J44" s="339"/>
      <c r="K44" s="338"/>
      <c r="L44" s="338"/>
      <c r="M44" s="338"/>
      <c r="N44" s="338"/>
      <c r="O44" s="338"/>
      <c r="P44" s="338"/>
      <c r="Q44" s="338"/>
      <c r="R44" s="338"/>
      <c r="S44" s="338"/>
      <c r="T44" s="219"/>
      <c r="U44" s="219"/>
      <c r="V44" s="132"/>
      <c r="W44" s="132"/>
      <c r="X44" s="132"/>
      <c r="Y44" s="133"/>
      <c r="Z44" s="134"/>
      <c r="AA44" s="132"/>
      <c r="AB44" s="91"/>
      <c r="AC44" s="91"/>
      <c r="AD44" s="91"/>
      <c r="AE44" s="91"/>
      <c r="AF44" s="135"/>
      <c r="AG44" s="135"/>
      <c r="AH44" s="135"/>
      <c r="AI44" s="217"/>
    </row>
    <row r="45" spans="1:35" s="178" customFormat="1" ht="15" customHeight="1">
      <c r="C45" s="340"/>
      <c r="D45" s="623"/>
      <c r="E45" s="623"/>
      <c r="F45" s="624"/>
      <c r="G45" s="624"/>
      <c r="H45" s="624"/>
      <c r="I45" s="313"/>
      <c r="J45" s="313"/>
      <c r="K45" s="340"/>
      <c r="L45" s="623"/>
      <c r="M45" s="623"/>
      <c r="N45" s="624"/>
      <c r="O45" s="624"/>
      <c r="P45" s="624"/>
      <c r="Q45" s="181"/>
      <c r="T45" s="303"/>
      <c r="U45" s="303"/>
      <c r="V45" s="303"/>
      <c r="W45" s="303"/>
      <c r="X45" s="303"/>
      <c r="Y45" s="303"/>
      <c r="Z45" s="303"/>
      <c r="AA45" s="303"/>
      <c r="AB45" s="303"/>
      <c r="AC45" s="303"/>
      <c r="AD45" s="303"/>
      <c r="AE45" s="303"/>
      <c r="AF45" s="303"/>
      <c r="AG45" s="303"/>
      <c r="AH45" s="303"/>
      <c r="AI45" s="165"/>
    </row>
    <row r="46" spans="1:35" s="178" customFormat="1" ht="15" customHeight="1">
      <c r="C46" s="341"/>
      <c r="D46" s="342"/>
      <c r="E46" s="342"/>
      <c r="F46" s="342"/>
      <c r="G46" s="342"/>
      <c r="H46" s="342"/>
      <c r="I46" s="343"/>
      <c r="J46" s="209"/>
      <c r="K46" s="341"/>
      <c r="L46" s="342"/>
      <c r="M46" s="342"/>
      <c r="N46" s="342"/>
      <c r="O46" s="342"/>
      <c r="P46" s="342"/>
      <c r="Q46" s="343"/>
      <c r="T46" s="344"/>
      <c r="U46" s="345"/>
      <c r="V46" s="388"/>
      <c r="W46" s="388"/>
      <c r="X46" s="388"/>
      <c r="Y46" s="388"/>
      <c r="Z46" s="388"/>
      <c r="AA46" s="388"/>
      <c r="AB46" s="388"/>
      <c r="AC46" s="388"/>
      <c r="AD46" s="388"/>
      <c r="AE46" s="388"/>
      <c r="AF46" s="388"/>
      <c r="AG46" s="388"/>
      <c r="AH46" s="388"/>
      <c r="AI46" s="165"/>
    </row>
    <row r="47" spans="1:35" s="178" customFormat="1" ht="15" customHeight="1">
      <c r="C47" s="330"/>
      <c r="D47" s="270"/>
      <c r="E47" s="270"/>
      <c r="F47" s="270"/>
      <c r="G47" s="270"/>
      <c r="H47" s="270"/>
      <c r="I47" s="269"/>
      <c r="J47" s="269"/>
      <c r="K47" s="330"/>
      <c r="L47" s="270"/>
      <c r="M47" s="270"/>
      <c r="N47" s="270"/>
      <c r="O47" s="270"/>
      <c r="P47" s="270"/>
      <c r="Q47" s="269"/>
      <c r="T47" s="346"/>
      <c r="U47" s="207"/>
      <c r="V47" s="388"/>
      <c r="W47" s="388"/>
      <c r="X47" s="388"/>
      <c r="Y47" s="388"/>
      <c r="Z47" s="388"/>
      <c r="AA47" s="388"/>
      <c r="AB47" s="388"/>
      <c r="AC47" s="388"/>
      <c r="AD47" s="388"/>
      <c r="AE47" s="388"/>
      <c r="AF47" s="388"/>
      <c r="AG47" s="388"/>
      <c r="AH47" s="388"/>
      <c r="AI47" s="165"/>
    </row>
    <row r="48" spans="1:35" s="178" customFormat="1" ht="15" customHeight="1">
      <c r="C48" s="330"/>
      <c r="D48" s="270"/>
      <c r="E48" s="270"/>
      <c r="F48" s="270"/>
      <c r="G48" s="270"/>
      <c r="H48" s="270"/>
      <c r="I48" s="269"/>
      <c r="J48" s="269"/>
      <c r="K48" s="330"/>
      <c r="L48" s="270"/>
      <c r="M48" s="270"/>
      <c r="N48" s="270"/>
      <c r="O48" s="270"/>
      <c r="P48" s="270"/>
      <c r="Q48" s="269"/>
      <c r="T48" s="347"/>
      <c r="U48" s="345"/>
      <c r="V48" s="388"/>
      <c r="W48" s="388"/>
      <c r="X48" s="388"/>
      <c r="Y48" s="388"/>
      <c r="Z48" s="388"/>
      <c r="AA48" s="388"/>
      <c r="AB48" s="388"/>
      <c r="AC48" s="388"/>
      <c r="AD48" s="388"/>
      <c r="AE48" s="388"/>
      <c r="AF48" s="388"/>
      <c r="AG48" s="388"/>
      <c r="AH48" s="388"/>
      <c r="AI48" s="165"/>
    </row>
    <row r="49" spans="3:35" s="178" customFormat="1" ht="15" customHeight="1">
      <c r="C49" s="330"/>
      <c r="D49" s="270"/>
      <c r="E49" s="270"/>
      <c r="F49" s="270"/>
      <c r="G49" s="270"/>
      <c r="H49" s="270"/>
      <c r="I49" s="269"/>
      <c r="J49" s="269"/>
      <c r="K49" s="330"/>
      <c r="L49" s="270"/>
      <c r="M49" s="270"/>
      <c r="N49" s="270"/>
      <c r="O49" s="270"/>
      <c r="P49" s="270"/>
      <c r="Q49" s="269"/>
      <c r="T49" s="346"/>
      <c r="U49" s="207"/>
      <c r="V49" s="388"/>
      <c r="W49" s="388"/>
      <c r="X49" s="388"/>
      <c r="Y49" s="388"/>
      <c r="Z49" s="388"/>
      <c r="AA49" s="388"/>
      <c r="AB49" s="388"/>
      <c r="AC49" s="388"/>
      <c r="AD49" s="388"/>
      <c r="AE49" s="388"/>
      <c r="AF49" s="388"/>
      <c r="AG49" s="388"/>
      <c r="AH49" s="388"/>
      <c r="AI49" s="165"/>
    </row>
    <row r="50" spans="3:35" s="178" customFormat="1" ht="15" customHeight="1">
      <c r="C50" s="330"/>
      <c r="D50" s="270"/>
      <c r="E50" s="348"/>
      <c r="F50" s="270"/>
      <c r="G50" s="270"/>
      <c r="H50" s="270"/>
      <c r="I50" s="269"/>
      <c r="J50" s="269"/>
      <c r="K50" s="330"/>
      <c r="L50" s="270"/>
      <c r="M50" s="270"/>
      <c r="N50" s="270"/>
      <c r="O50" s="270"/>
      <c r="P50" s="270"/>
      <c r="Q50" s="269"/>
      <c r="T50" s="344"/>
      <c r="U50" s="345"/>
      <c r="V50" s="388"/>
      <c r="W50" s="388"/>
      <c r="X50" s="388"/>
      <c r="Y50" s="388"/>
      <c r="Z50" s="388"/>
      <c r="AA50" s="388"/>
      <c r="AB50" s="388"/>
      <c r="AC50" s="388"/>
      <c r="AD50" s="388"/>
      <c r="AE50" s="388"/>
      <c r="AF50" s="388"/>
      <c r="AG50" s="388"/>
      <c r="AH50" s="388"/>
      <c r="AI50" s="165"/>
    </row>
    <row r="51" spans="3:35" s="178" customFormat="1" ht="15" customHeight="1">
      <c r="C51" s="330"/>
      <c r="D51" s="270"/>
      <c r="E51" s="270"/>
      <c r="F51" s="270"/>
      <c r="G51" s="270"/>
      <c r="H51" s="270"/>
      <c r="I51" s="269"/>
      <c r="J51" s="269"/>
      <c r="K51" s="330"/>
      <c r="L51" s="270"/>
      <c r="M51" s="270"/>
      <c r="N51" s="270"/>
      <c r="O51" s="270"/>
      <c r="P51" s="270"/>
      <c r="Q51" s="269"/>
      <c r="T51" s="346"/>
      <c r="U51" s="207"/>
      <c r="V51" s="388"/>
      <c r="W51" s="388"/>
      <c r="X51" s="388"/>
      <c r="Y51" s="388"/>
      <c r="Z51" s="388"/>
      <c r="AA51" s="388"/>
      <c r="AB51" s="388"/>
      <c r="AC51" s="388"/>
      <c r="AD51" s="388"/>
      <c r="AE51" s="388"/>
      <c r="AF51" s="388"/>
      <c r="AG51" s="388"/>
      <c r="AH51" s="388"/>
      <c r="AI51" s="165"/>
    </row>
    <row r="52" spans="3:35" s="178" customFormat="1" ht="15" customHeight="1">
      <c r="C52" s="330"/>
      <c r="D52" s="270"/>
      <c r="E52" s="270"/>
      <c r="F52" s="270"/>
      <c r="G52" s="270"/>
      <c r="H52" s="270"/>
      <c r="I52" s="269"/>
      <c r="J52" s="269"/>
      <c r="K52" s="330"/>
      <c r="L52" s="270"/>
      <c r="M52" s="270"/>
      <c r="N52" s="270"/>
      <c r="O52" s="270"/>
      <c r="P52" s="270"/>
      <c r="Q52" s="269"/>
      <c r="T52" s="347"/>
      <c r="U52" s="345"/>
      <c r="V52" s="388"/>
      <c r="W52" s="388"/>
      <c r="X52" s="388"/>
      <c r="Y52" s="388"/>
      <c r="Z52" s="388"/>
      <c r="AA52" s="388"/>
      <c r="AB52" s="388"/>
      <c r="AC52" s="388"/>
      <c r="AD52" s="388"/>
      <c r="AE52" s="388"/>
      <c r="AF52" s="388"/>
      <c r="AG52" s="388"/>
      <c r="AH52" s="388"/>
      <c r="AI52" s="165"/>
    </row>
    <row r="53" spans="3:35" s="178" customFormat="1" ht="15" customHeight="1">
      <c r="C53" s="168"/>
      <c r="D53" s="166"/>
      <c r="E53" s="166"/>
      <c r="F53" s="166"/>
      <c r="G53" s="166"/>
      <c r="H53" s="166"/>
      <c r="I53" s="163"/>
      <c r="J53" s="163"/>
      <c r="K53" s="168"/>
      <c r="L53" s="166"/>
      <c r="M53" s="166"/>
      <c r="N53" s="166"/>
      <c r="O53" s="166"/>
      <c r="P53" s="166"/>
      <c r="Q53" s="163"/>
      <c r="T53" s="346"/>
      <c r="U53" s="207"/>
      <c r="V53" s="388"/>
      <c r="W53" s="388"/>
      <c r="X53" s="388"/>
      <c r="Y53" s="388"/>
      <c r="Z53" s="388"/>
      <c r="AA53" s="388"/>
      <c r="AB53" s="388"/>
      <c r="AC53" s="388"/>
      <c r="AD53" s="388"/>
      <c r="AE53" s="388"/>
      <c r="AF53" s="388"/>
      <c r="AG53" s="388"/>
      <c r="AH53" s="388"/>
      <c r="AI53" s="165"/>
    </row>
    <row r="54" spans="3:35" s="178" customFormat="1" ht="15" customHeight="1">
      <c r="C54" s="168"/>
      <c r="D54" s="166"/>
      <c r="E54" s="166"/>
      <c r="F54" s="166"/>
      <c r="G54" s="166"/>
      <c r="H54" s="166"/>
      <c r="I54" s="163"/>
      <c r="J54" s="163"/>
      <c r="K54" s="168"/>
      <c r="L54" s="166"/>
      <c r="M54" s="166"/>
      <c r="N54" s="166"/>
      <c r="O54" s="166"/>
      <c r="P54" s="166"/>
      <c r="Q54" s="163"/>
      <c r="T54" s="344"/>
      <c r="U54" s="345"/>
      <c r="V54" s="388"/>
      <c r="W54" s="388"/>
      <c r="X54" s="388"/>
      <c r="Y54" s="388"/>
      <c r="Z54" s="388"/>
      <c r="AA54" s="388"/>
      <c r="AB54" s="388"/>
      <c r="AC54" s="388"/>
      <c r="AD54" s="388"/>
      <c r="AE54" s="388"/>
      <c r="AF54" s="388"/>
      <c r="AG54" s="388"/>
      <c r="AH54" s="388"/>
      <c r="AI54" s="165"/>
    </row>
    <row r="55" spans="3:35" s="178" customFormat="1" ht="15" customHeight="1">
      <c r="C55" s="131"/>
      <c r="D55" s="176"/>
      <c r="E55" s="176"/>
      <c r="F55" s="176"/>
      <c r="G55" s="176"/>
      <c r="H55" s="176"/>
      <c r="I55" s="181"/>
      <c r="J55" s="181"/>
      <c r="K55" s="131"/>
      <c r="L55" s="176"/>
      <c r="M55" s="176"/>
      <c r="N55" s="176"/>
      <c r="O55" s="176"/>
      <c r="P55" s="176"/>
      <c r="Q55" s="181"/>
      <c r="T55" s="346"/>
      <c r="U55" s="207"/>
      <c r="V55" s="388"/>
      <c r="W55" s="388"/>
      <c r="X55" s="388"/>
      <c r="Y55" s="388"/>
      <c r="Z55" s="388"/>
      <c r="AA55" s="388"/>
      <c r="AB55" s="388"/>
      <c r="AC55" s="388"/>
      <c r="AD55" s="388"/>
      <c r="AE55" s="388"/>
      <c r="AF55" s="388"/>
      <c r="AG55" s="388"/>
      <c r="AH55" s="388"/>
      <c r="AI55" s="165"/>
    </row>
    <row r="56" spans="3:35" s="178" customFormat="1" ht="15" customHeight="1">
      <c r="C56" s="340"/>
      <c r="D56" s="623"/>
      <c r="E56" s="623"/>
      <c r="F56" s="624"/>
      <c r="G56" s="624"/>
      <c r="H56" s="624"/>
      <c r="I56" s="181"/>
      <c r="J56" s="181"/>
      <c r="K56" s="340"/>
      <c r="L56" s="623"/>
      <c r="M56" s="623"/>
      <c r="N56" s="624"/>
      <c r="O56" s="624"/>
      <c r="P56" s="624"/>
      <c r="Q56" s="181"/>
      <c r="T56" s="347"/>
      <c r="U56" s="345"/>
      <c r="V56" s="388"/>
      <c r="W56" s="388"/>
      <c r="X56" s="388"/>
      <c r="Y56" s="388"/>
      <c r="Z56" s="388"/>
      <c r="AA56" s="388"/>
      <c r="AB56" s="388"/>
      <c r="AC56" s="388"/>
      <c r="AD56" s="388"/>
      <c r="AE56" s="388"/>
      <c r="AF56" s="388"/>
      <c r="AG56" s="388"/>
      <c r="AH56" s="388"/>
      <c r="AI56" s="165"/>
    </row>
    <row r="57" spans="3:35" s="178" customFormat="1" ht="15" customHeight="1">
      <c r="C57" s="341"/>
      <c r="D57" s="342"/>
      <c r="E57" s="342"/>
      <c r="F57" s="342"/>
      <c r="G57" s="342"/>
      <c r="H57" s="342"/>
      <c r="I57" s="343"/>
      <c r="J57" s="209"/>
      <c r="K57" s="341"/>
      <c r="L57" s="342"/>
      <c r="M57" s="342"/>
      <c r="N57" s="342"/>
      <c r="O57" s="342"/>
      <c r="P57" s="342"/>
      <c r="Q57" s="343"/>
      <c r="T57" s="346"/>
      <c r="U57" s="207"/>
      <c r="V57" s="388"/>
      <c r="W57" s="388"/>
      <c r="X57" s="388"/>
      <c r="Y57" s="388"/>
      <c r="Z57" s="388"/>
      <c r="AA57" s="388"/>
      <c r="AB57" s="388"/>
      <c r="AC57" s="388"/>
      <c r="AD57" s="388"/>
      <c r="AE57" s="388"/>
      <c r="AF57" s="388"/>
      <c r="AG57" s="388"/>
      <c r="AH57" s="388"/>
      <c r="AI57" s="165"/>
    </row>
    <row r="58" spans="3:35" s="178" customFormat="1" ht="15" customHeight="1">
      <c r="C58" s="330"/>
      <c r="D58" s="270"/>
      <c r="E58" s="270"/>
      <c r="F58" s="270"/>
      <c r="G58" s="270"/>
      <c r="H58" s="270"/>
      <c r="I58" s="269"/>
      <c r="J58" s="269"/>
      <c r="K58" s="330"/>
      <c r="L58" s="270"/>
      <c r="M58" s="270"/>
      <c r="N58" s="270"/>
      <c r="O58" s="270"/>
      <c r="P58" s="270"/>
      <c r="Q58" s="269"/>
      <c r="T58" s="344"/>
      <c r="U58" s="345"/>
      <c r="V58" s="388"/>
      <c r="W58" s="388"/>
      <c r="X58" s="388"/>
      <c r="Y58" s="388"/>
      <c r="Z58" s="388"/>
      <c r="AA58" s="388"/>
      <c r="AB58" s="388"/>
      <c r="AC58" s="388"/>
      <c r="AD58" s="388"/>
      <c r="AE58" s="388"/>
      <c r="AF58" s="388"/>
      <c r="AG58" s="388"/>
      <c r="AH58" s="388"/>
      <c r="AI58" s="165"/>
    </row>
    <row r="59" spans="3:35" s="178" customFormat="1" ht="15" customHeight="1">
      <c r="C59" s="330"/>
      <c r="D59" s="270"/>
      <c r="E59" s="270"/>
      <c r="F59" s="270"/>
      <c r="G59" s="270"/>
      <c r="H59" s="270"/>
      <c r="I59" s="269"/>
      <c r="J59" s="269"/>
      <c r="K59" s="330"/>
      <c r="L59" s="270"/>
      <c r="M59" s="270"/>
      <c r="N59" s="270"/>
      <c r="O59" s="270"/>
      <c r="P59" s="270"/>
      <c r="Q59" s="269"/>
      <c r="T59" s="346"/>
      <c r="U59" s="207"/>
      <c r="V59" s="388"/>
      <c r="W59" s="388"/>
      <c r="X59" s="388"/>
      <c r="Y59" s="388"/>
      <c r="Z59" s="388"/>
      <c r="AA59" s="388"/>
      <c r="AB59" s="388"/>
      <c r="AC59" s="388"/>
      <c r="AD59" s="388"/>
      <c r="AE59" s="388"/>
      <c r="AF59" s="388"/>
      <c r="AG59" s="388"/>
      <c r="AH59" s="388"/>
      <c r="AI59" s="165"/>
    </row>
    <row r="60" spans="3:35" s="178" customFormat="1" ht="15" customHeight="1">
      <c r="C60" s="330"/>
      <c r="D60" s="270"/>
      <c r="E60" s="270"/>
      <c r="F60" s="270"/>
      <c r="G60" s="270"/>
      <c r="H60" s="270"/>
      <c r="I60" s="269"/>
      <c r="J60" s="269"/>
      <c r="K60" s="330"/>
      <c r="L60" s="270"/>
      <c r="M60" s="270"/>
      <c r="N60" s="270"/>
      <c r="O60" s="270"/>
      <c r="P60" s="270"/>
      <c r="Q60" s="269"/>
      <c r="T60" s="347"/>
      <c r="U60" s="345"/>
      <c r="V60" s="388"/>
      <c r="W60" s="388"/>
      <c r="X60" s="388"/>
      <c r="Y60" s="388"/>
      <c r="Z60" s="388"/>
      <c r="AA60" s="388"/>
      <c r="AB60" s="388"/>
      <c r="AC60" s="388"/>
      <c r="AD60" s="388"/>
      <c r="AE60" s="388"/>
      <c r="AF60" s="388"/>
      <c r="AG60" s="388"/>
      <c r="AH60" s="388"/>
      <c r="AI60" s="165"/>
    </row>
    <row r="61" spans="3:35" s="178" customFormat="1" ht="15" customHeight="1">
      <c r="C61" s="330"/>
      <c r="D61" s="270"/>
      <c r="E61" s="270"/>
      <c r="F61" s="270"/>
      <c r="G61" s="270"/>
      <c r="H61" s="270"/>
      <c r="I61" s="269"/>
      <c r="J61" s="269"/>
      <c r="K61" s="330"/>
      <c r="L61" s="270"/>
      <c r="M61" s="270"/>
      <c r="N61" s="270"/>
      <c r="O61" s="270"/>
      <c r="P61" s="270"/>
      <c r="Q61" s="269"/>
      <c r="T61" s="346"/>
      <c r="U61" s="207"/>
      <c r="V61" s="388"/>
      <c r="W61" s="388"/>
      <c r="X61" s="388"/>
      <c r="Y61" s="388"/>
      <c r="Z61" s="388"/>
      <c r="AA61" s="388"/>
      <c r="AB61" s="388"/>
      <c r="AC61" s="388"/>
      <c r="AD61" s="388"/>
      <c r="AE61" s="388"/>
      <c r="AF61" s="388"/>
      <c r="AG61" s="388"/>
      <c r="AH61" s="388"/>
      <c r="AI61" s="165"/>
    </row>
    <row r="62" spans="3:35" s="178" customFormat="1" ht="15" customHeight="1">
      <c r="C62" s="330"/>
      <c r="D62" s="270"/>
      <c r="E62" s="270"/>
      <c r="F62" s="270"/>
      <c r="G62" s="270"/>
      <c r="H62" s="270"/>
      <c r="I62" s="269"/>
      <c r="J62" s="269"/>
      <c r="K62" s="330"/>
      <c r="L62" s="270"/>
      <c r="M62" s="270"/>
      <c r="N62" s="270"/>
      <c r="O62" s="270"/>
      <c r="P62" s="270"/>
      <c r="Q62" s="269"/>
      <c r="T62" s="344"/>
      <c r="U62" s="345"/>
      <c r="V62" s="388"/>
      <c r="W62" s="388"/>
      <c r="X62" s="388"/>
      <c r="Y62" s="388"/>
      <c r="Z62" s="388"/>
      <c r="AA62" s="388"/>
      <c r="AB62" s="388"/>
      <c r="AC62" s="388"/>
      <c r="AD62" s="388"/>
      <c r="AE62" s="388"/>
      <c r="AF62" s="388"/>
      <c r="AG62" s="388"/>
      <c r="AH62" s="388"/>
      <c r="AI62" s="165"/>
    </row>
    <row r="63" spans="3:35" s="178" customFormat="1" ht="15" customHeight="1">
      <c r="C63" s="330"/>
      <c r="D63" s="270"/>
      <c r="E63" s="270"/>
      <c r="F63" s="270"/>
      <c r="G63" s="270"/>
      <c r="H63" s="270"/>
      <c r="I63" s="269"/>
      <c r="J63" s="269"/>
      <c r="K63" s="330"/>
      <c r="L63" s="270"/>
      <c r="M63" s="270"/>
      <c r="N63" s="270"/>
      <c r="O63" s="270"/>
      <c r="P63" s="270"/>
      <c r="Q63" s="269"/>
      <c r="T63" s="346"/>
      <c r="U63" s="207"/>
      <c r="V63" s="388"/>
      <c r="W63" s="388"/>
      <c r="X63" s="388"/>
      <c r="Y63" s="388"/>
      <c r="Z63" s="388"/>
      <c r="AA63" s="388"/>
      <c r="AB63" s="388"/>
      <c r="AC63" s="388"/>
      <c r="AD63" s="388"/>
      <c r="AE63" s="388"/>
      <c r="AF63" s="388"/>
      <c r="AG63" s="388"/>
      <c r="AH63" s="388"/>
      <c r="AI63" s="165"/>
    </row>
    <row r="64" spans="3:35" s="178" customFormat="1" ht="15" customHeight="1">
      <c r="C64" s="131"/>
      <c r="D64" s="176"/>
      <c r="E64" s="176"/>
      <c r="F64" s="176"/>
      <c r="G64" s="176"/>
      <c r="H64" s="176"/>
      <c r="I64" s="181"/>
      <c r="J64" s="181"/>
      <c r="K64" s="131"/>
      <c r="L64" s="176"/>
      <c r="M64" s="176"/>
      <c r="N64" s="176"/>
      <c r="O64" s="176"/>
      <c r="P64" s="176"/>
      <c r="Q64" s="181"/>
      <c r="T64" s="347"/>
      <c r="U64" s="345"/>
      <c r="V64" s="388"/>
      <c r="W64" s="388"/>
      <c r="X64" s="388"/>
      <c r="Y64" s="388"/>
      <c r="Z64" s="388"/>
      <c r="AA64" s="388"/>
      <c r="AB64" s="388"/>
      <c r="AC64" s="388"/>
      <c r="AD64" s="388"/>
      <c r="AE64" s="388"/>
      <c r="AF64" s="388"/>
      <c r="AG64" s="388"/>
      <c r="AH64" s="388"/>
      <c r="AI64" s="165"/>
    </row>
    <row r="65" spans="31:35" ht="24">
      <c r="AE65" s="13"/>
      <c r="AF65" s="13"/>
      <c r="AG65" s="13"/>
      <c r="AH65" s="13"/>
      <c r="AI65" s="13"/>
    </row>
    <row r="66" spans="31:35" ht="24">
      <c r="AE66" s="13"/>
      <c r="AF66" s="13"/>
      <c r="AG66" s="13"/>
      <c r="AH66" s="13"/>
      <c r="AI66" s="13"/>
    </row>
    <row r="67" spans="31:35" ht="24">
      <c r="AE67" s="13"/>
      <c r="AF67" s="13"/>
      <c r="AG67" s="13"/>
      <c r="AH67" s="13"/>
      <c r="AI67" s="13"/>
    </row>
    <row r="68" spans="31:35" ht="24">
      <c r="AE68" s="13"/>
      <c r="AF68" s="13"/>
      <c r="AG68" s="13"/>
      <c r="AH68" s="13"/>
      <c r="AI68" s="13"/>
    </row>
    <row r="69" spans="31:35" ht="24">
      <c r="AE69" s="13"/>
      <c r="AF69" s="13"/>
      <c r="AG69" s="13"/>
      <c r="AH69" s="13"/>
      <c r="AI69" s="13"/>
    </row>
    <row r="70" spans="31:35" ht="24">
      <c r="AE70" s="13"/>
      <c r="AF70" s="13"/>
      <c r="AG70" s="13"/>
      <c r="AH70" s="13"/>
      <c r="AI70" s="13"/>
    </row>
    <row r="71" spans="31:35" ht="24">
      <c r="AE71" s="13"/>
      <c r="AF71" s="13"/>
      <c r="AG71" s="13"/>
      <c r="AH71" s="13"/>
      <c r="AI71" s="13"/>
    </row>
    <row r="72" spans="31:35" ht="24">
      <c r="AE72" s="13"/>
      <c r="AF72" s="13"/>
      <c r="AG72" s="13"/>
      <c r="AH72" s="13"/>
      <c r="AI72" s="13"/>
    </row>
  </sheetData>
  <mergeCells count="52">
    <mergeCell ref="R13:S15"/>
    <mergeCell ref="C14:D14"/>
    <mergeCell ref="E14:P14"/>
    <mergeCell ref="E15:P15"/>
    <mergeCell ref="E6:P6"/>
    <mergeCell ref="E7:P7"/>
    <mergeCell ref="C8:D8"/>
    <mergeCell ref="E8:P8"/>
    <mergeCell ref="E9:P9"/>
    <mergeCell ref="C10:D10"/>
    <mergeCell ref="E10:P10"/>
    <mergeCell ref="E23:P23"/>
    <mergeCell ref="C16:D16"/>
    <mergeCell ref="G16:L18"/>
    <mergeCell ref="C18:D18"/>
    <mergeCell ref="E11:P11"/>
    <mergeCell ref="C12:D12"/>
    <mergeCell ref="E12:P12"/>
    <mergeCell ref="E13:P13"/>
    <mergeCell ref="G19:L20"/>
    <mergeCell ref="C20:D20"/>
    <mergeCell ref="G21:L22"/>
    <mergeCell ref="C22:D22"/>
    <mergeCell ref="C24:D24"/>
    <mergeCell ref="E24:P24"/>
    <mergeCell ref="E34:P34"/>
    <mergeCell ref="R24:S26"/>
    <mergeCell ref="E25:P25"/>
    <mergeCell ref="C26:D26"/>
    <mergeCell ref="E26:P26"/>
    <mergeCell ref="E27:P27"/>
    <mergeCell ref="C28:D28"/>
    <mergeCell ref="E28:P28"/>
    <mergeCell ref="E29:P29"/>
    <mergeCell ref="H39:L40"/>
    <mergeCell ref="Q40:R40"/>
    <mergeCell ref="C30:D30"/>
    <mergeCell ref="E30:P30"/>
    <mergeCell ref="C31:P31"/>
    <mergeCell ref="C32:P32"/>
    <mergeCell ref="C33:D34"/>
    <mergeCell ref="E33:P33"/>
    <mergeCell ref="C35:D35"/>
    <mergeCell ref="E35:P35"/>
    <mergeCell ref="D56:E56"/>
    <mergeCell ref="F56:H56"/>
    <mergeCell ref="L56:M56"/>
    <mergeCell ref="N56:P56"/>
    <mergeCell ref="D45:E45"/>
    <mergeCell ref="F45:H45"/>
    <mergeCell ref="L45:M45"/>
    <mergeCell ref="N45:P45"/>
  </mergeCells>
  <phoneticPr fontId="195"/>
  <dataValidations count="2">
    <dataValidation imeMode="halfAlpha" allowBlank="1" showInputMessage="1" showErrorMessage="1" sqref="AB17:AH17 W16 T17:Z17 AE16 T6:Z6 W5 AE5 AB6:AH6 AE27 AB28:AH28 W27 T28:Z28 C46:Q46 N45 F45 N56 C57:Q57 F56"/>
    <dataValidation imeMode="fullAlpha" allowBlank="1" showInputMessage="1" showErrorMessage="1" sqref="U16 AC16 AC5 U5 U27 AC27 L45 D45 L56 D56"/>
  </dataValidations>
  <pageMargins left="0.02" right="0.03" top="0.04" bottom="0.03" header="0.15" footer="0.02"/>
  <pageSetup paperSize="9" scale="80" orientation="portrait" horizontalDpi="4294967293" verticalDpi="300"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zoomScaleNormal="100" workbookViewId="0">
      <selection activeCell="AI18" sqref="AI18"/>
    </sheetView>
  </sheetViews>
  <sheetFormatPr defaultRowHeight="13.5"/>
  <cols>
    <col min="1" max="1" width="6.625" style="91" customWidth="1"/>
    <col min="2" max="2" width="4.625" customWidth="1"/>
    <col min="3" max="9" width="3.125" customWidth="1"/>
    <col min="10" max="10" width="4.625" customWidth="1"/>
    <col min="11" max="17" width="3.125" customWidth="1"/>
    <col min="18" max="18" width="2.875" customWidth="1"/>
    <col min="19" max="19" width="3" customWidth="1"/>
    <col min="20" max="26" width="3.125" customWidth="1"/>
    <col min="27" max="27" width="4.625" customWidth="1"/>
    <col min="28" max="33" width="3.125" customWidth="1"/>
    <col min="34" max="16384" width="9" style="91"/>
  </cols>
  <sheetData>
    <row r="1" spans="1:33" ht="12" customHeight="1">
      <c r="A1" s="178"/>
      <c r="B1" s="66"/>
      <c r="C1" s="137"/>
      <c r="D1" s="110"/>
      <c r="E1" s="304"/>
      <c r="F1" s="304"/>
      <c r="G1" s="304"/>
      <c r="H1" s="304"/>
      <c r="I1" s="304"/>
      <c r="J1" s="304"/>
      <c r="K1" s="304"/>
      <c r="L1" s="304"/>
      <c r="M1" s="304"/>
      <c r="N1" s="304"/>
      <c r="O1" s="304"/>
      <c r="P1" s="304"/>
      <c r="Q1" s="178"/>
      <c r="R1" s="451"/>
      <c r="S1" s="451"/>
      <c r="T1" s="323"/>
      <c r="U1" s="324"/>
      <c r="V1" s="324"/>
      <c r="W1" s="324"/>
      <c r="X1" s="324"/>
      <c r="Y1" s="324"/>
      <c r="Z1" s="325"/>
      <c r="AA1" s="324"/>
      <c r="AB1" s="323"/>
      <c r="AC1" s="324"/>
      <c r="AD1" s="324"/>
      <c r="AE1" s="324"/>
      <c r="AF1" s="324"/>
      <c r="AG1" s="324"/>
    </row>
    <row r="2" spans="1:33" s="175" customFormat="1" ht="12" customHeight="1">
      <c r="A2" s="178"/>
      <c r="B2" s="66"/>
      <c r="C2" s="364"/>
      <c r="D2" s="364"/>
      <c r="E2" s="304"/>
      <c r="F2" s="304"/>
      <c r="G2" s="304"/>
      <c r="H2" s="304"/>
      <c r="I2" s="304"/>
      <c r="J2" s="304"/>
      <c r="K2" s="304"/>
      <c r="L2" s="304"/>
      <c r="M2" s="304"/>
      <c r="N2" s="304"/>
      <c r="O2" s="304"/>
      <c r="P2" s="304"/>
      <c r="Q2" s="178"/>
      <c r="R2" s="451"/>
      <c r="S2" s="451"/>
      <c r="T2" s="323"/>
      <c r="U2" s="324"/>
      <c r="V2" s="324"/>
      <c r="W2" s="324"/>
      <c r="X2" s="324"/>
      <c r="Y2" s="324"/>
      <c r="Z2" s="325"/>
      <c r="AA2" s="324"/>
      <c r="AB2" s="323"/>
      <c r="AC2" s="324"/>
      <c r="AD2" s="324"/>
      <c r="AE2" s="324"/>
      <c r="AF2" s="324"/>
      <c r="AG2" s="324"/>
    </row>
    <row r="3" spans="1:33" s="175" customFormat="1" ht="12" customHeight="1">
      <c r="A3" s="91"/>
      <c r="B3" s="66"/>
      <c r="C3" s="137"/>
      <c r="D3" s="110"/>
      <c r="E3" s="304"/>
      <c r="F3" s="304"/>
      <c r="G3" s="304"/>
      <c r="H3" s="304"/>
      <c r="I3" s="304"/>
      <c r="J3" s="304"/>
      <c r="K3" s="304"/>
      <c r="L3" s="304"/>
      <c r="M3" s="304"/>
      <c r="N3" s="304"/>
      <c r="O3" s="304"/>
      <c r="P3" s="304"/>
      <c r="Q3" s="91"/>
      <c r="R3" s="451"/>
      <c r="S3" s="451"/>
      <c r="T3" s="324"/>
      <c r="U3" s="324"/>
      <c r="V3" s="324"/>
      <c r="W3" s="324"/>
      <c r="X3" s="324"/>
      <c r="Y3" s="324"/>
      <c r="Z3" s="324"/>
      <c r="AA3" s="324"/>
      <c r="AB3" s="324"/>
      <c r="AC3" s="324"/>
      <c r="AD3" s="324"/>
      <c r="AE3" s="324"/>
      <c r="AF3" s="324"/>
      <c r="AG3" s="324"/>
    </row>
    <row r="4" spans="1:33" s="175" customFormat="1" ht="6" customHeight="1">
      <c r="A4" s="178"/>
      <c r="B4" s="66"/>
      <c r="C4" s="364"/>
      <c r="D4" s="364"/>
      <c r="E4" s="117"/>
      <c r="F4" s="117"/>
      <c r="G4" s="454"/>
      <c r="H4" s="454"/>
      <c r="I4" s="454"/>
      <c r="J4" s="454"/>
      <c r="K4" s="454"/>
      <c r="L4" s="454"/>
      <c r="M4" s="117"/>
      <c r="N4" s="117"/>
      <c r="O4" s="117"/>
      <c r="P4" s="117"/>
      <c r="Q4" s="178"/>
      <c r="R4" s="332"/>
      <c r="S4" s="332"/>
      <c r="T4" s="323"/>
      <c r="U4" s="381"/>
      <c r="V4" s="381"/>
      <c r="W4" s="380"/>
      <c r="X4" s="380"/>
      <c r="Y4" s="380"/>
      <c r="Z4" s="325"/>
      <c r="AA4" s="324"/>
      <c r="AB4" s="323"/>
      <c r="AC4" s="381"/>
      <c r="AD4" s="381"/>
      <c r="AE4" s="380"/>
      <c r="AF4" s="380"/>
      <c r="AG4" s="380"/>
    </row>
    <row r="5" spans="1:33" s="176" customFormat="1" ht="15" customHeight="1">
      <c r="A5" s="178"/>
      <c r="B5" s="66"/>
      <c r="C5" s="137"/>
      <c r="D5" s="110"/>
      <c r="E5" s="117"/>
      <c r="F5" s="117"/>
      <c r="G5" s="454"/>
      <c r="H5" s="454"/>
      <c r="I5" s="454"/>
      <c r="J5" s="454"/>
      <c r="K5" s="454"/>
      <c r="L5" s="454"/>
      <c r="M5" s="66"/>
      <c r="N5" s="117"/>
      <c r="O5" s="117"/>
      <c r="P5" s="117"/>
      <c r="Q5" s="178"/>
      <c r="R5" s="332"/>
      <c r="S5" s="332"/>
      <c r="T5" s="326"/>
      <c r="U5" s="327"/>
      <c r="V5" s="327"/>
      <c r="W5" s="327"/>
      <c r="X5" s="327"/>
      <c r="Y5" s="327"/>
      <c r="Z5" s="328"/>
      <c r="AA5" s="329"/>
      <c r="AB5" s="326"/>
      <c r="AC5" s="327"/>
      <c r="AD5" s="327"/>
      <c r="AE5" s="327"/>
      <c r="AF5" s="327"/>
      <c r="AG5" s="327"/>
    </row>
    <row r="6" spans="1:33" s="177" customFormat="1" ht="15" customHeight="1">
      <c r="A6" s="178"/>
      <c r="B6" s="66"/>
      <c r="C6" s="364"/>
      <c r="D6" s="364"/>
      <c r="E6" s="117"/>
      <c r="F6" s="117"/>
      <c r="G6" s="454"/>
      <c r="H6" s="454"/>
      <c r="I6" s="454"/>
      <c r="J6" s="454"/>
      <c r="K6" s="454"/>
      <c r="L6" s="454"/>
      <c r="M6" s="66"/>
      <c r="N6" s="117"/>
      <c r="O6" s="117"/>
      <c r="P6" s="117"/>
      <c r="Q6" s="178"/>
      <c r="R6" s="178"/>
      <c r="S6" s="178"/>
      <c r="T6" s="330"/>
      <c r="U6" s="270"/>
      <c r="V6" s="270"/>
      <c r="W6" s="270"/>
      <c r="X6" s="270"/>
      <c r="Y6" s="270"/>
      <c r="Z6" s="269"/>
      <c r="AA6" s="333"/>
      <c r="AB6" s="330"/>
      <c r="AC6" s="270"/>
      <c r="AD6" s="270"/>
      <c r="AE6" s="270"/>
      <c r="AF6" s="270"/>
      <c r="AG6" s="270"/>
    </row>
    <row r="7" spans="1:33" s="177" customFormat="1" ht="15" customHeight="1">
      <c r="B7" s="138"/>
      <c r="C7" s="139"/>
      <c r="D7" s="109"/>
      <c r="E7" s="455"/>
      <c r="F7" s="455"/>
      <c r="G7" s="455"/>
      <c r="H7" s="455"/>
      <c r="I7" s="455"/>
      <c r="J7" s="455"/>
      <c r="K7" s="455"/>
      <c r="L7" s="455"/>
      <c r="M7" s="455"/>
      <c r="N7" s="455"/>
      <c r="O7" s="455"/>
      <c r="P7" s="455"/>
      <c r="T7" s="330"/>
      <c r="U7" s="270"/>
      <c r="V7" s="270"/>
      <c r="W7" s="270"/>
      <c r="X7" s="270"/>
      <c r="Y7" s="270"/>
      <c r="Z7" s="269"/>
      <c r="AA7" s="331"/>
      <c r="AB7" s="330"/>
      <c r="AC7" s="270"/>
      <c r="AD7" s="270"/>
      <c r="AE7" s="270"/>
      <c r="AF7" s="270"/>
      <c r="AG7" s="270"/>
    </row>
    <row r="8" spans="1:33" s="178" customFormat="1" ht="15" customHeight="1">
      <c r="B8" s="138"/>
      <c r="C8" s="364"/>
      <c r="D8" s="364"/>
      <c r="E8" s="455"/>
      <c r="F8" s="455"/>
      <c r="G8" s="455"/>
      <c r="H8" s="455"/>
      <c r="I8" s="455"/>
      <c r="J8" s="455"/>
      <c r="K8" s="455"/>
      <c r="L8" s="455"/>
      <c r="M8" s="455"/>
      <c r="N8" s="455"/>
      <c r="O8" s="455"/>
      <c r="P8" s="455"/>
      <c r="T8" s="330"/>
      <c r="U8" s="270"/>
      <c r="V8" s="270"/>
      <c r="W8" s="270"/>
      <c r="X8" s="270"/>
      <c r="Y8" s="270"/>
      <c r="Z8" s="269"/>
      <c r="AA8" s="331"/>
      <c r="AB8" s="330"/>
      <c r="AC8" s="270"/>
      <c r="AD8" s="270"/>
      <c r="AE8" s="270"/>
      <c r="AF8" s="270"/>
      <c r="AG8" s="270"/>
    </row>
    <row r="9" spans="1:33" s="178" customFormat="1" ht="15" customHeight="1">
      <c r="B9" s="138"/>
      <c r="C9" s="137"/>
      <c r="D9" s="110"/>
      <c r="E9" s="455"/>
      <c r="F9" s="455"/>
      <c r="G9" s="455"/>
      <c r="H9" s="455"/>
      <c r="I9" s="455"/>
      <c r="J9" s="455"/>
      <c r="K9" s="455"/>
      <c r="L9" s="455"/>
      <c r="M9" s="455"/>
      <c r="N9" s="455"/>
      <c r="O9" s="455"/>
      <c r="P9" s="455"/>
      <c r="T9" s="330"/>
      <c r="U9" s="270"/>
      <c r="V9" s="270"/>
      <c r="W9" s="270"/>
      <c r="X9" s="270"/>
      <c r="Y9" s="270"/>
      <c r="Z9" s="269"/>
      <c r="AA9" s="331"/>
      <c r="AB9" s="330"/>
      <c r="AC9" s="270"/>
      <c r="AD9" s="270"/>
      <c r="AE9" s="270"/>
      <c r="AF9" s="270"/>
      <c r="AG9" s="270"/>
    </row>
    <row r="10" spans="1:33" s="178" customFormat="1" ht="15" customHeight="1">
      <c r="B10" s="66"/>
      <c r="C10" s="364"/>
      <c r="D10" s="364"/>
      <c r="E10" s="455"/>
      <c r="F10" s="455"/>
      <c r="G10" s="455"/>
      <c r="H10" s="455"/>
      <c r="I10" s="455"/>
      <c r="J10" s="455"/>
      <c r="K10" s="455"/>
      <c r="L10" s="455"/>
      <c r="M10" s="455"/>
      <c r="N10" s="455"/>
      <c r="O10" s="455"/>
      <c r="P10" s="455"/>
      <c r="T10" s="330"/>
      <c r="U10" s="270"/>
      <c r="V10" s="270"/>
      <c r="W10" s="270"/>
      <c r="X10" s="270"/>
      <c r="Y10" s="270"/>
      <c r="Z10" s="269"/>
      <c r="AA10" s="331"/>
      <c r="AB10" s="330"/>
      <c r="AC10" s="270"/>
      <c r="AD10" s="270"/>
      <c r="AE10" s="270"/>
      <c r="AF10" s="270"/>
      <c r="AG10" s="270"/>
    </row>
    <row r="11" spans="1:33" s="178" customFormat="1" ht="15" customHeight="1">
      <c r="B11" s="138"/>
      <c r="C11" s="137"/>
      <c r="D11" s="110"/>
      <c r="E11" s="455"/>
      <c r="F11" s="455"/>
      <c r="G11" s="455"/>
      <c r="H11" s="455"/>
      <c r="I11" s="455"/>
      <c r="J11" s="455"/>
      <c r="K11" s="455"/>
      <c r="L11" s="455"/>
      <c r="M11" s="455"/>
      <c r="N11" s="455"/>
      <c r="O11" s="455"/>
      <c r="P11" s="455"/>
      <c r="T11" s="330"/>
      <c r="U11" s="270"/>
      <c r="V11" s="270"/>
      <c r="W11" s="270"/>
      <c r="X11" s="270"/>
      <c r="Y11" s="270"/>
      <c r="Z11" s="269"/>
      <c r="AA11" s="331"/>
      <c r="AB11" s="330"/>
      <c r="AC11" s="270"/>
      <c r="AD11" s="270"/>
      <c r="AE11" s="270"/>
      <c r="AF11" s="270"/>
      <c r="AG11" s="270"/>
    </row>
    <row r="12" spans="1:33" s="178" customFormat="1" ht="15" customHeight="1">
      <c r="B12" s="66"/>
      <c r="C12" s="456"/>
      <c r="D12" s="456"/>
      <c r="E12" s="455"/>
      <c r="F12" s="455"/>
      <c r="G12" s="455"/>
      <c r="H12" s="455"/>
      <c r="I12" s="455"/>
      <c r="J12" s="455"/>
      <c r="K12" s="455"/>
      <c r="L12" s="455"/>
      <c r="M12" s="455"/>
      <c r="N12" s="455"/>
      <c r="O12" s="455"/>
      <c r="P12" s="455"/>
      <c r="T12" s="330"/>
      <c r="U12" s="270"/>
      <c r="V12" s="270"/>
      <c r="W12" s="270"/>
      <c r="X12" s="270"/>
      <c r="Y12" s="270"/>
      <c r="Z12" s="269"/>
      <c r="AA12" s="331"/>
      <c r="AB12" s="330"/>
      <c r="AC12" s="270"/>
      <c r="AD12" s="270"/>
      <c r="AE12" s="270"/>
      <c r="AF12" s="270"/>
      <c r="AG12" s="270"/>
    </row>
    <row r="13" spans="1:33" s="178" customFormat="1" ht="15" customHeight="1">
      <c r="B13" s="66"/>
      <c r="C13" s="137"/>
      <c r="D13" s="110"/>
      <c r="E13" s="304"/>
      <c r="F13" s="304"/>
      <c r="G13" s="304"/>
      <c r="H13" s="304"/>
      <c r="I13" s="304"/>
      <c r="J13" s="304"/>
      <c r="K13" s="304"/>
      <c r="L13" s="304"/>
      <c r="M13" s="304"/>
      <c r="N13" s="304"/>
      <c r="O13" s="304"/>
      <c r="P13" s="304"/>
      <c r="R13" s="451"/>
      <c r="S13" s="451"/>
      <c r="T13" s="323"/>
      <c r="U13" s="324"/>
      <c r="V13" s="324"/>
      <c r="W13" s="324"/>
      <c r="X13" s="324"/>
      <c r="Y13" s="324"/>
      <c r="Z13" s="325"/>
      <c r="AA13" s="324"/>
      <c r="AB13" s="323"/>
      <c r="AC13" s="324"/>
      <c r="AD13" s="324"/>
      <c r="AE13" s="324"/>
      <c r="AF13" s="324"/>
      <c r="AG13" s="324"/>
    </row>
    <row r="14" spans="1:33" s="178" customFormat="1" ht="15" customHeight="1">
      <c r="B14" s="66"/>
      <c r="C14" s="364"/>
      <c r="D14" s="364"/>
      <c r="E14" s="304"/>
      <c r="F14" s="304"/>
      <c r="G14" s="304"/>
      <c r="H14" s="304"/>
      <c r="I14" s="304"/>
      <c r="J14" s="304"/>
      <c r="K14" s="304"/>
      <c r="L14" s="304"/>
      <c r="M14" s="304"/>
      <c r="N14" s="304"/>
      <c r="O14" s="304"/>
      <c r="P14" s="304"/>
      <c r="R14" s="451"/>
      <c r="S14" s="451"/>
      <c r="T14" s="323"/>
      <c r="U14" s="324"/>
      <c r="V14" s="324"/>
      <c r="W14" s="324"/>
      <c r="X14" s="324"/>
      <c r="Y14" s="324"/>
      <c r="Z14" s="325"/>
      <c r="AA14" s="324"/>
      <c r="AB14" s="323"/>
      <c r="AC14" s="324"/>
      <c r="AD14" s="324"/>
      <c r="AE14" s="324"/>
      <c r="AF14" s="324"/>
      <c r="AG14" s="324"/>
    </row>
    <row r="15" spans="1:33" ht="15" customHeight="1">
      <c r="B15" s="66"/>
      <c r="C15" s="137"/>
      <c r="D15" s="110"/>
      <c r="E15" s="304"/>
      <c r="F15" s="304"/>
      <c r="G15" s="304"/>
      <c r="H15" s="304"/>
      <c r="I15" s="304"/>
      <c r="J15" s="304"/>
      <c r="K15" s="304"/>
      <c r="L15" s="304"/>
      <c r="M15" s="304"/>
      <c r="N15" s="304"/>
      <c r="O15" s="304"/>
      <c r="P15" s="304"/>
      <c r="Q15" s="91"/>
      <c r="R15" s="451"/>
      <c r="S15" s="451"/>
      <c r="T15" s="324"/>
      <c r="U15" s="324"/>
      <c r="V15" s="324"/>
      <c r="W15" s="324"/>
      <c r="X15" s="324"/>
      <c r="Y15" s="324"/>
      <c r="Z15" s="324"/>
      <c r="AA15" s="324"/>
      <c r="AB15" s="324"/>
      <c r="AC15" s="324"/>
      <c r="AD15" s="324"/>
      <c r="AE15" s="324"/>
      <c r="AF15" s="324"/>
      <c r="AG15" s="324"/>
    </row>
    <row r="16" spans="1:33" s="178" customFormat="1" ht="15" customHeight="1">
      <c r="B16" s="66"/>
      <c r="C16" s="364"/>
      <c r="D16" s="364"/>
      <c r="E16" s="117"/>
      <c r="F16" s="117"/>
      <c r="G16" s="454"/>
      <c r="H16" s="454"/>
      <c r="I16" s="454"/>
      <c r="J16" s="454"/>
      <c r="K16" s="454"/>
      <c r="L16" s="454"/>
      <c r="M16" s="117"/>
      <c r="N16" s="117"/>
      <c r="O16" s="117"/>
      <c r="P16" s="117"/>
      <c r="R16" s="332"/>
      <c r="S16" s="332"/>
      <c r="T16" s="323"/>
      <c r="U16" s="381"/>
      <c r="V16" s="381"/>
      <c r="W16" s="380"/>
      <c r="X16" s="380"/>
      <c r="Y16" s="380"/>
      <c r="Z16" s="325"/>
      <c r="AA16" s="324"/>
      <c r="AB16" s="323"/>
      <c r="AC16" s="381"/>
      <c r="AD16" s="381"/>
      <c r="AE16" s="380"/>
      <c r="AF16" s="380"/>
      <c r="AG16" s="380"/>
    </row>
    <row r="17" spans="2:33" s="178" customFormat="1" ht="15" customHeight="1">
      <c r="B17" s="66"/>
      <c r="C17" s="137"/>
      <c r="D17" s="110"/>
      <c r="E17" s="117"/>
      <c r="F17" s="117"/>
      <c r="G17" s="454"/>
      <c r="H17" s="454"/>
      <c r="I17" s="454"/>
      <c r="J17" s="454"/>
      <c r="K17" s="454"/>
      <c r="L17" s="454"/>
      <c r="M17" s="66"/>
      <c r="N17" s="117"/>
      <c r="O17" s="117"/>
      <c r="P17" s="117"/>
      <c r="R17" s="332"/>
      <c r="S17" s="332"/>
      <c r="T17" s="326"/>
      <c r="U17" s="327"/>
      <c r="V17" s="327"/>
      <c r="W17" s="327"/>
      <c r="X17" s="327"/>
      <c r="Y17" s="327"/>
      <c r="Z17" s="328"/>
      <c r="AA17" s="329"/>
      <c r="AB17" s="326"/>
      <c r="AC17" s="327"/>
      <c r="AD17" s="327"/>
      <c r="AE17" s="327"/>
      <c r="AF17" s="327"/>
      <c r="AG17" s="327"/>
    </row>
    <row r="18" spans="2:33" s="178" customFormat="1" ht="15" customHeight="1">
      <c r="B18" s="66"/>
      <c r="C18" s="364"/>
      <c r="D18" s="364"/>
      <c r="E18" s="117"/>
      <c r="F18" s="117"/>
      <c r="G18" s="454"/>
      <c r="H18" s="454"/>
      <c r="I18" s="454"/>
      <c r="J18" s="454"/>
      <c r="K18" s="454"/>
      <c r="L18" s="454"/>
      <c r="M18" s="66"/>
      <c r="N18" s="117"/>
      <c r="O18" s="117"/>
      <c r="P18" s="117"/>
      <c r="T18" s="330"/>
      <c r="U18" s="270"/>
      <c r="V18" s="270"/>
      <c r="W18" s="270"/>
      <c r="X18" s="270"/>
      <c r="Y18" s="270"/>
      <c r="Z18" s="269"/>
      <c r="AA18" s="333"/>
      <c r="AB18" s="330"/>
      <c r="AC18" s="270"/>
      <c r="AD18" s="270"/>
      <c r="AE18" s="270"/>
      <c r="AF18" s="270"/>
      <c r="AG18" s="270"/>
    </row>
    <row r="19" spans="2:33" s="178" customFormat="1" ht="15" customHeight="1">
      <c r="B19" s="66"/>
      <c r="C19" s="137"/>
      <c r="D19" s="110"/>
      <c r="E19" s="117"/>
      <c r="F19" s="117"/>
      <c r="G19" s="457"/>
      <c r="H19" s="457"/>
      <c r="I19" s="457"/>
      <c r="J19" s="457"/>
      <c r="K19" s="457"/>
      <c r="L19" s="457"/>
      <c r="M19" s="117"/>
      <c r="N19" s="117"/>
      <c r="O19" s="117"/>
      <c r="P19" s="117"/>
      <c r="T19" s="330"/>
      <c r="U19" s="270"/>
      <c r="V19" s="270"/>
      <c r="W19" s="270"/>
      <c r="X19" s="270"/>
      <c r="Y19" s="270"/>
      <c r="Z19" s="269"/>
      <c r="AA19" s="333"/>
      <c r="AB19" s="330"/>
      <c r="AC19" s="270"/>
      <c r="AD19" s="270"/>
      <c r="AE19" s="270"/>
      <c r="AF19" s="270"/>
      <c r="AG19" s="270"/>
    </row>
    <row r="20" spans="2:33" s="178" customFormat="1" ht="15" customHeight="1">
      <c r="B20" s="66"/>
      <c r="C20" s="364"/>
      <c r="D20" s="364"/>
      <c r="E20" s="117"/>
      <c r="F20" s="117"/>
      <c r="G20" s="457"/>
      <c r="H20" s="457"/>
      <c r="I20" s="457"/>
      <c r="J20" s="457"/>
      <c r="K20" s="457"/>
      <c r="L20" s="457"/>
      <c r="M20" s="117"/>
      <c r="N20" s="117"/>
      <c r="O20" s="117"/>
      <c r="P20" s="117"/>
      <c r="T20" s="330"/>
      <c r="U20" s="270"/>
      <c r="V20" s="270"/>
      <c r="W20" s="270"/>
      <c r="X20" s="270"/>
      <c r="Y20" s="270"/>
      <c r="Z20" s="269"/>
      <c r="AA20" s="333"/>
      <c r="AB20" s="330"/>
      <c r="AC20" s="270"/>
      <c r="AD20" s="270"/>
      <c r="AE20" s="270"/>
      <c r="AF20" s="270"/>
      <c r="AG20" s="270"/>
    </row>
    <row r="21" spans="2:33" s="178" customFormat="1" ht="15" customHeight="1">
      <c r="B21" s="66"/>
      <c r="C21" s="137"/>
      <c r="D21" s="110"/>
      <c r="E21" s="117"/>
      <c r="F21" s="117"/>
      <c r="G21" s="458"/>
      <c r="H21" s="458"/>
      <c r="I21" s="458"/>
      <c r="J21" s="458"/>
      <c r="K21" s="458"/>
      <c r="L21" s="458"/>
      <c r="M21" s="117"/>
      <c r="N21" s="117"/>
      <c r="O21" s="117"/>
      <c r="P21" s="117"/>
      <c r="T21" s="330"/>
      <c r="U21" s="270"/>
      <c r="V21" s="270"/>
      <c r="W21" s="270"/>
      <c r="X21" s="270"/>
      <c r="Y21" s="270"/>
      <c r="Z21" s="269"/>
      <c r="AA21" s="333"/>
      <c r="AB21" s="330"/>
      <c r="AC21" s="270"/>
      <c r="AD21" s="270"/>
      <c r="AE21" s="270"/>
      <c r="AF21" s="270"/>
      <c r="AG21" s="270"/>
    </row>
    <row r="22" spans="2:33" s="178" customFormat="1" ht="15" customHeight="1">
      <c r="B22" s="66"/>
      <c r="C22" s="364"/>
      <c r="D22" s="364"/>
      <c r="E22" s="117"/>
      <c r="F22" s="117"/>
      <c r="G22" s="458"/>
      <c r="H22" s="458"/>
      <c r="I22" s="458"/>
      <c r="J22" s="458"/>
      <c r="K22" s="458"/>
      <c r="L22" s="458"/>
      <c r="M22" s="117"/>
      <c r="N22" s="117"/>
      <c r="O22" s="117"/>
      <c r="P22" s="117"/>
      <c r="T22" s="330"/>
      <c r="U22" s="270"/>
      <c r="V22" s="270"/>
      <c r="W22" s="270"/>
      <c r="X22" s="270"/>
      <c r="Y22" s="270"/>
      <c r="Z22" s="270"/>
      <c r="AA22" s="333"/>
      <c r="AB22" s="330"/>
      <c r="AC22" s="270"/>
      <c r="AD22" s="270"/>
      <c r="AE22" s="270"/>
      <c r="AF22" s="270"/>
      <c r="AG22" s="270"/>
    </row>
    <row r="23" spans="2:33" s="178" customFormat="1" ht="15" customHeight="1">
      <c r="B23" s="66"/>
      <c r="C23" s="137"/>
      <c r="D23" s="110"/>
      <c r="E23" s="628"/>
      <c r="F23" s="628"/>
      <c r="G23" s="628"/>
      <c r="H23" s="628"/>
      <c r="I23" s="628"/>
      <c r="J23" s="628"/>
      <c r="K23" s="628"/>
      <c r="L23" s="628"/>
      <c r="M23" s="628"/>
      <c r="N23" s="628"/>
      <c r="O23" s="628"/>
      <c r="P23" s="628"/>
      <c r="T23" s="330"/>
      <c r="U23" s="270"/>
      <c r="V23" s="270"/>
      <c r="W23" s="270"/>
      <c r="X23" s="270"/>
      <c r="Y23" s="270"/>
      <c r="Z23" s="270"/>
      <c r="AA23" s="333"/>
      <c r="AB23" s="330"/>
      <c r="AC23" s="270"/>
      <c r="AD23" s="270"/>
      <c r="AE23" s="270"/>
      <c r="AF23" s="270"/>
      <c r="AG23" s="270"/>
    </row>
    <row r="24" spans="2:33" s="178" customFormat="1" ht="15" customHeight="1">
      <c r="B24" s="66"/>
      <c r="C24" s="450"/>
      <c r="D24" s="450"/>
      <c r="E24" s="304"/>
      <c r="F24" s="304"/>
      <c r="G24" s="304"/>
      <c r="H24" s="304"/>
      <c r="I24" s="304"/>
      <c r="J24" s="304"/>
      <c r="K24" s="304"/>
      <c r="L24" s="304"/>
      <c r="M24" s="304"/>
      <c r="N24" s="304"/>
      <c r="O24" s="304"/>
      <c r="P24" s="304"/>
      <c r="R24" s="451"/>
      <c r="S24" s="451"/>
      <c r="T24" s="323"/>
      <c r="U24" s="324"/>
      <c r="V24" s="324"/>
      <c r="W24" s="324"/>
      <c r="X24" s="324"/>
      <c r="Y24" s="324"/>
      <c r="Z24" s="325"/>
      <c r="AA24" s="324"/>
      <c r="AB24" s="323"/>
      <c r="AC24" s="324"/>
      <c r="AD24" s="324"/>
      <c r="AE24" s="324"/>
      <c r="AF24" s="324"/>
      <c r="AG24" s="324"/>
    </row>
    <row r="25" spans="2:33" s="178" customFormat="1" ht="15" customHeight="1">
      <c r="B25" s="66"/>
      <c r="C25" s="137"/>
      <c r="D25" s="110"/>
      <c r="E25" s="304"/>
      <c r="F25" s="304"/>
      <c r="G25" s="304"/>
      <c r="H25" s="304"/>
      <c r="I25" s="304"/>
      <c r="J25" s="304"/>
      <c r="K25" s="304"/>
      <c r="L25" s="304"/>
      <c r="M25" s="304"/>
      <c r="N25" s="304"/>
      <c r="O25" s="304"/>
      <c r="P25" s="304"/>
      <c r="R25" s="451"/>
      <c r="S25" s="451"/>
      <c r="T25" s="323"/>
      <c r="U25" s="324"/>
      <c r="V25" s="324"/>
      <c r="W25" s="324"/>
      <c r="X25" s="324"/>
      <c r="Y25" s="324"/>
      <c r="Z25" s="325"/>
      <c r="AA25" s="324"/>
      <c r="AB25" s="323"/>
      <c r="AC25" s="324"/>
      <c r="AD25" s="324"/>
      <c r="AE25" s="324"/>
      <c r="AF25" s="324"/>
      <c r="AG25" s="324"/>
    </row>
    <row r="26" spans="2:33" s="178" customFormat="1" ht="15" customHeight="1">
      <c r="B26" s="66"/>
      <c r="C26" s="450"/>
      <c r="D26" s="450"/>
      <c r="E26" s="304"/>
      <c r="F26" s="304"/>
      <c r="G26" s="304"/>
      <c r="H26" s="304"/>
      <c r="I26" s="304"/>
      <c r="J26" s="304"/>
      <c r="K26" s="304"/>
      <c r="L26" s="304"/>
      <c r="M26" s="304"/>
      <c r="N26" s="304"/>
      <c r="O26" s="304"/>
      <c r="P26" s="304"/>
      <c r="R26" s="451"/>
      <c r="S26" s="451"/>
      <c r="T26" s="323"/>
      <c r="U26" s="324"/>
      <c r="V26" s="324"/>
      <c r="W26" s="324"/>
      <c r="X26" s="324"/>
      <c r="Y26" s="324"/>
      <c r="Z26" s="325"/>
      <c r="AA26" s="324"/>
      <c r="AB26" s="323"/>
      <c r="AC26" s="324"/>
      <c r="AD26" s="324"/>
      <c r="AE26" s="324"/>
      <c r="AF26" s="324"/>
      <c r="AG26" s="324"/>
    </row>
    <row r="27" spans="2:33" s="178" customFormat="1" ht="15" customHeight="1">
      <c r="B27" s="66"/>
      <c r="C27" s="137"/>
      <c r="D27" s="110"/>
      <c r="E27" s="304"/>
      <c r="F27" s="304"/>
      <c r="G27" s="304"/>
      <c r="H27" s="304"/>
      <c r="I27" s="304"/>
      <c r="J27" s="304"/>
      <c r="K27" s="304"/>
      <c r="L27" s="304"/>
      <c r="M27" s="304"/>
      <c r="N27" s="304"/>
      <c r="O27" s="304"/>
      <c r="P27" s="304"/>
      <c r="R27" s="332"/>
      <c r="S27" s="332"/>
      <c r="T27" s="334"/>
      <c r="U27" s="382"/>
      <c r="V27" s="382"/>
      <c r="W27" s="380"/>
      <c r="X27" s="380"/>
      <c r="Y27" s="380"/>
      <c r="Z27" s="335"/>
      <c r="AA27" s="324"/>
      <c r="AB27" s="323"/>
      <c r="AC27" s="382"/>
      <c r="AD27" s="382"/>
      <c r="AE27" s="380"/>
      <c r="AF27" s="380"/>
      <c r="AG27" s="380"/>
    </row>
    <row r="28" spans="2:33" s="178" customFormat="1" ht="15" customHeight="1">
      <c r="B28" s="66"/>
      <c r="C28" s="450"/>
      <c r="D28" s="450"/>
      <c r="E28" s="304"/>
      <c r="F28" s="304"/>
      <c r="G28" s="304"/>
      <c r="H28" s="304"/>
      <c r="I28" s="304"/>
      <c r="J28" s="304"/>
      <c r="K28" s="304"/>
      <c r="L28" s="304"/>
      <c r="M28" s="304"/>
      <c r="N28" s="304"/>
      <c r="O28" s="304"/>
      <c r="P28" s="304"/>
      <c r="R28" s="332"/>
      <c r="S28" s="332"/>
      <c r="T28" s="326"/>
      <c r="U28" s="327"/>
      <c r="V28" s="327"/>
      <c r="W28" s="327"/>
      <c r="X28" s="327"/>
      <c r="Y28" s="327"/>
      <c r="Z28" s="328"/>
      <c r="AA28" s="329"/>
      <c r="AB28" s="326"/>
      <c r="AC28" s="327"/>
      <c r="AD28" s="327"/>
      <c r="AE28" s="327"/>
      <c r="AF28" s="327"/>
      <c r="AG28" s="327"/>
    </row>
    <row r="29" spans="2:33" s="178" customFormat="1" ht="15" customHeight="1">
      <c r="B29" s="66"/>
      <c r="C29" s="137"/>
      <c r="D29" s="110"/>
      <c r="E29" s="304"/>
      <c r="F29" s="304"/>
      <c r="G29" s="304"/>
      <c r="H29" s="304"/>
      <c r="I29" s="304"/>
      <c r="J29" s="304"/>
      <c r="K29" s="304"/>
      <c r="L29" s="304"/>
      <c r="M29" s="304"/>
      <c r="N29" s="304"/>
      <c r="O29" s="304"/>
      <c r="P29" s="304"/>
      <c r="T29" s="330"/>
      <c r="U29" s="270"/>
      <c r="V29" s="270"/>
      <c r="W29" s="270"/>
      <c r="X29" s="270"/>
      <c r="Y29" s="270"/>
      <c r="Z29" s="269"/>
      <c r="AA29" s="333"/>
      <c r="AB29" s="330"/>
      <c r="AC29" s="270"/>
      <c r="AD29" s="270"/>
      <c r="AE29" s="270"/>
      <c r="AF29" s="270"/>
      <c r="AG29" s="270"/>
    </row>
    <row r="30" spans="2:33" s="178" customFormat="1" ht="15" customHeight="1">
      <c r="B30" s="66"/>
      <c r="C30" s="450"/>
      <c r="D30" s="450"/>
      <c r="E30" s="304"/>
      <c r="F30" s="304"/>
      <c r="G30" s="304"/>
      <c r="H30" s="304"/>
      <c r="I30" s="304"/>
      <c r="J30" s="304"/>
      <c r="K30" s="304"/>
      <c r="L30" s="304"/>
      <c r="M30" s="304"/>
      <c r="N30" s="304"/>
      <c r="O30" s="304"/>
      <c r="P30" s="304"/>
      <c r="T30" s="330"/>
      <c r="U30" s="270"/>
      <c r="V30" s="270"/>
      <c r="W30" s="270"/>
      <c r="X30" s="270"/>
      <c r="Y30" s="270"/>
      <c r="Z30" s="269"/>
      <c r="AA30" s="333"/>
      <c r="AB30" s="330"/>
      <c r="AC30" s="270"/>
      <c r="AD30" s="270"/>
      <c r="AE30" s="270"/>
      <c r="AF30" s="270"/>
      <c r="AG30" s="270"/>
    </row>
    <row r="31" spans="2:33" s="178" customFormat="1" ht="15" customHeight="1">
      <c r="B31" s="66"/>
      <c r="C31" s="446"/>
      <c r="D31" s="446"/>
      <c r="E31" s="446"/>
      <c r="F31" s="446"/>
      <c r="G31" s="446"/>
      <c r="H31" s="446"/>
      <c r="I31" s="446"/>
      <c r="J31" s="446"/>
      <c r="K31" s="446"/>
      <c r="L31" s="446"/>
      <c r="M31" s="446"/>
      <c r="N31" s="446"/>
      <c r="O31" s="446"/>
      <c r="P31" s="446"/>
      <c r="T31" s="330"/>
      <c r="U31" s="270"/>
      <c r="V31" s="270"/>
      <c r="W31" s="270"/>
      <c r="X31" s="270"/>
      <c r="Y31" s="270"/>
      <c r="Z31" s="269"/>
      <c r="AA31" s="333"/>
      <c r="AB31" s="330"/>
      <c r="AC31" s="270"/>
      <c r="AD31" s="270"/>
      <c r="AE31" s="270"/>
      <c r="AF31" s="270"/>
      <c r="AG31" s="270"/>
    </row>
    <row r="32" spans="2:33" s="178" customFormat="1" ht="15" customHeight="1">
      <c r="B32" s="66"/>
      <c r="C32" s="446"/>
      <c r="D32" s="446"/>
      <c r="E32" s="446"/>
      <c r="F32" s="446"/>
      <c r="G32" s="446"/>
      <c r="H32" s="446"/>
      <c r="I32" s="446"/>
      <c r="J32" s="446"/>
      <c r="K32" s="446"/>
      <c r="L32" s="446"/>
      <c r="M32" s="446"/>
      <c r="N32" s="446"/>
      <c r="O32" s="446"/>
      <c r="P32" s="446"/>
      <c r="T32" s="330"/>
      <c r="U32" s="270"/>
      <c r="V32" s="270"/>
      <c r="W32" s="270"/>
      <c r="X32" s="270"/>
      <c r="Y32" s="270"/>
      <c r="Z32" s="269"/>
      <c r="AA32" s="333"/>
      <c r="AB32" s="330"/>
      <c r="AC32" s="270"/>
      <c r="AD32" s="270"/>
      <c r="AE32" s="270"/>
      <c r="AF32" s="270"/>
      <c r="AG32" s="270"/>
    </row>
    <row r="33" spans="1:33" s="178" customFormat="1" ht="15" customHeight="1">
      <c r="B33" s="66"/>
      <c r="C33" s="452"/>
      <c r="D33" s="452"/>
      <c r="E33" s="304"/>
      <c r="F33" s="304"/>
      <c r="G33" s="304"/>
      <c r="H33" s="304"/>
      <c r="I33" s="304"/>
      <c r="J33" s="304"/>
      <c r="K33" s="304"/>
      <c r="L33" s="304"/>
      <c r="M33" s="304"/>
      <c r="N33" s="304"/>
      <c r="O33" s="304"/>
      <c r="P33" s="304"/>
      <c r="T33" s="330"/>
      <c r="U33" s="270"/>
      <c r="V33" s="270"/>
      <c r="W33" s="270"/>
      <c r="X33" s="270"/>
      <c r="Y33" s="270"/>
      <c r="Z33" s="269"/>
      <c r="AA33" s="333"/>
      <c r="AB33" s="330"/>
      <c r="AC33" s="270"/>
      <c r="AD33" s="270"/>
      <c r="AE33" s="270"/>
      <c r="AF33" s="270"/>
      <c r="AG33" s="270"/>
    </row>
    <row r="34" spans="1:33" s="178" customFormat="1" ht="15" customHeight="1">
      <c r="B34" s="66"/>
      <c r="C34" s="452"/>
      <c r="D34" s="452"/>
      <c r="E34" s="304"/>
      <c r="F34" s="304"/>
      <c r="G34" s="304"/>
      <c r="H34" s="304"/>
      <c r="I34" s="304"/>
      <c r="J34" s="304"/>
      <c r="K34" s="304"/>
      <c r="L34" s="304"/>
      <c r="M34" s="304"/>
      <c r="N34" s="304"/>
      <c r="O34" s="304"/>
      <c r="P34" s="304"/>
      <c r="T34" s="330"/>
      <c r="U34" s="270"/>
      <c r="V34" s="270"/>
      <c r="W34" s="270"/>
      <c r="X34" s="270"/>
      <c r="Y34" s="270"/>
      <c r="Z34" s="269"/>
      <c r="AA34" s="333"/>
      <c r="AB34" s="330"/>
      <c r="AC34" s="270"/>
      <c r="AD34" s="270"/>
      <c r="AE34" s="270"/>
      <c r="AF34" s="270"/>
      <c r="AG34" s="270"/>
    </row>
    <row r="35" spans="1:33" s="178" customFormat="1" ht="15" customHeight="1">
      <c r="B35" s="66"/>
      <c r="C35" s="453"/>
      <c r="D35" s="453"/>
      <c r="E35" s="304"/>
      <c r="F35" s="304"/>
      <c r="G35" s="304"/>
      <c r="H35" s="304"/>
      <c r="I35" s="304"/>
      <c r="J35" s="304"/>
      <c r="K35" s="304"/>
      <c r="L35" s="304"/>
      <c r="M35" s="304"/>
      <c r="N35" s="304"/>
      <c r="O35" s="304"/>
      <c r="P35" s="304"/>
      <c r="T35" s="168"/>
      <c r="U35" s="166"/>
      <c r="V35" s="166"/>
      <c r="W35" s="166"/>
      <c r="X35" s="166"/>
      <c r="Y35" s="166"/>
      <c r="Z35" s="163"/>
      <c r="AB35" s="168"/>
      <c r="AC35" s="166"/>
      <c r="AD35" s="166"/>
      <c r="AE35" s="166"/>
      <c r="AF35" s="166"/>
      <c r="AG35" s="166"/>
    </row>
    <row r="36" spans="1:33" s="178" customFormat="1" ht="15" customHeight="1">
      <c r="B36" s="66"/>
      <c r="C36" s="114"/>
      <c r="D36" s="114"/>
      <c r="E36" s="115"/>
      <c r="F36" s="115"/>
      <c r="G36" s="115"/>
      <c r="H36" s="115"/>
      <c r="I36" s="115"/>
      <c r="J36" s="115"/>
      <c r="K36" s="115"/>
      <c r="L36" s="115"/>
      <c r="M36" s="115"/>
      <c r="N36" s="115"/>
      <c r="O36" s="115"/>
      <c r="P36" s="115"/>
      <c r="T36" s="336"/>
      <c r="U36" s="336"/>
      <c r="V36" s="336"/>
      <c r="W36" s="336"/>
      <c r="X36" s="336"/>
      <c r="Y36" s="336"/>
      <c r="Z36" s="336"/>
      <c r="AA36" s="336"/>
      <c r="AB36" s="336"/>
      <c r="AC36" s="336"/>
      <c r="AD36" s="336"/>
      <c r="AE36" s="336"/>
      <c r="AF36" s="336"/>
      <c r="AG36" s="336"/>
    </row>
    <row r="37" spans="1:33" s="178" customFormat="1" ht="15" customHeight="1"/>
    <row r="38" spans="1:33" s="178" customFormat="1" ht="9" customHeight="1"/>
    <row r="39" spans="1:33" s="178" customFormat="1" ht="15" customHeight="1">
      <c r="A39" s="91"/>
      <c r="B39" s="66"/>
      <c r="C39" s="114"/>
      <c r="D39" s="114"/>
      <c r="E39" s="115"/>
      <c r="F39" s="115"/>
      <c r="G39" s="115"/>
      <c r="H39" s="383"/>
      <c r="I39" s="383"/>
      <c r="J39" s="383"/>
      <c r="K39" s="383"/>
      <c r="L39" s="383"/>
      <c r="M39" s="115"/>
      <c r="N39" s="115"/>
      <c r="O39" s="115"/>
      <c r="P39" s="115"/>
      <c r="R39" s="71"/>
      <c r="S39" s="71"/>
      <c r="T39" s="66"/>
      <c r="U39" s="114"/>
      <c r="V39" s="115"/>
      <c r="W39" s="115"/>
      <c r="X39" s="115"/>
      <c r="Y39" s="383"/>
      <c r="Z39" s="383"/>
      <c r="AA39" s="383"/>
      <c r="AB39" s="383"/>
      <c r="AC39" s="383"/>
      <c r="AD39" s="115"/>
      <c r="AE39" s="115"/>
      <c r="AF39" s="115"/>
      <c r="AG39" s="115"/>
    </row>
    <row r="40" spans="1:33" s="178" customFormat="1" ht="15" customHeight="1">
      <c r="A40" s="175"/>
      <c r="B40" s="66"/>
      <c r="C40" s="114"/>
      <c r="D40" s="114"/>
      <c r="E40" s="115"/>
      <c r="F40" s="115"/>
      <c r="G40" s="115"/>
      <c r="H40" s="383"/>
      <c r="I40" s="383"/>
      <c r="J40" s="383"/>
      <c r="K40" s="383"/>
      <c r="L40" s="383"/>
      <c r="M40" s="115"/>
      <c r="N40" s="115"/>
      <c r="O40" s="115"/>
      <c r="P40" s="115"/>
      <c r="Q40" s="388"/>
      <c r="R40" s="388"/>
      <c r="T40" s="66"/>
      <c r="U40" s="66"/>
      <c r="V40" s="115"/>
      <c r="W40" s="115"/>
      <c r="X40" s="115"/>
      <c r="Y40" s="383"/>
      <c r="Z40" s="383"/>
      <c r="AA40" s="383"/>
      <c r="AB40" s="383"/>
      <c r="AC40" s="383"/>
      <c r="AD40" s="115"/>
      <c r="AE40" s="115"/>
      <c r="AF40" s="115"/>
      <c r="AG40" s="115"/>
    </row>
    <row r="41" spans="1:33" s="212" customFormat="1" ht="12" customHeight="1">
      <c r="A41" s="210"/>
      <c r="B41" s="211"/>
      <c r="C41" s="114"/>
      <c r="D41" s="114"/>
      <c r="E41" s="115"/>
      <c r="F41" s="115"/>
      <c r="G41" s="115"/>
      <c r="H41" s="203"/>
      <c r="I41" s="203"/>
      <c r="J41" s="203"/>
      <c r="K41" s="203"/>
      <c r="L41" s="203"/>
      <c r="M41" s="115"/>
      <c r="N41" s="115"/>
      <c r="O41" s="115"/>
      <c r="P41" s="115"/>
      <c r="T41" s="128"/>
      <c r="U41" s="128"/>
      <c r="V41" s="106"/>
      <c r="W41" s="106"/>
      <c r="X41" s="106"/>
      <c r="Y41" s="106"/>
      <c r="Z41" s="106"/>
      <c r="AA41" s="107"/>
      <c r="AB41" s="105"/>
      <c r="AC41" s="108"/>
      <c r="AD41" s="108"/>
      <c r="AE41" s="108"/>
      <c r="AF41" s="144"/>
      <c r="AG41" s="144"/>
    </row>
    <row r="42" spans="1:33" s="212" customFormat="1" ht="12" customHeight="1">
      <c r="A42" s="210"/>
      <c r="B42" s="211"/>
      <c r="C42" s="114"/>
      <c r="D42" s="114"/>
      <c r="E42" s="115"/>
      <c r="F42" s="115"/>
      <c r="G42" s="115"/>
      <c r="H42" s="203"/>
      <c r="I42" s="203"/>
      <c r="J42" s="203"/>
      <c r="K42" s="203"/>
      <c r="L42" s="203"/>
      <c r="M42" s="115"/>
      <c r="N42" s="115"/>
      <c r="O42" s="115"/>
      <c r="P42" s="115"/>
      <c r="T42" s="384"/>
      <c r="U42" s="384"/>
      <c r="V42" s="385"/>
      <c r="W42" s="386"/>
      <c r="X42" s="386"/>
      <c r="Y42" s="387"/>
      <c r="AA42" s="71"/>
      <c r="AB42" s="105"/>
      <c r="AC42" s="147"/>
      <c r="AD42" s="147"/>
      <c r="AE42" s="129"/>
      <c r="AF42" s="145"/>
      <c r="AG42" s="145"/>
    </row>
    <row r="43" spans="1:33" s="212" customFormat="1" ht="12" customHeight="1">
      <c r="C43" s="337"/>
      <c r="D43" s="338"/>
      <c r="E43" s="338"/>
      <c r="F43" s="338"/>
      <c r="G43" s="338"/>
      <c r="H43" s="338"/>
      <c r="I43" s="339"/>
      <c r="J43" s="339"/>
      <c r="K43" s="338"/>
      <c r="L43" s="338"/>
      <c r="M43" s="338"/>
      <c r="N43" s="338"/>
      <c r="O43" s="338"/>
      <c r="P43" s="338"/>
      <c r="Q43" s="338"/>
      <c r="R43" s="338"/>
      <c r="S43" s="338"/>
      <c r="T43" s="384"/>
      <c r="U43" s="384"/>
      <c r="V43" s="385"/>
      <c r="W43" s="386"/>
      <c r="X43" s="386"/>
      <c r="Y43" s="387"/>
      <c r="AA43" s="71"/>
      <c r="AB43" s="141"/>
      <c r="AC43" s="147"/>
      <c r="AD43" s="147"/>
      <c r="AE43" s="129"/>
      <c r="AF43" s="146"/>
      <c r="AG43" s="146"/>
    </row>
    <row r="44" spans="1:33" s="212" customFormat="1" ht="6" customHeight="1">
      <c r="C44" s="337"/>
      <c r="D44" s="338"/>
      <c r="E44" s="338"/>
      <c r="F44" s="338"/>
      <c r="G44" s="338"/>
      <c r="H44" s="338"/>
      <c r="I44" s="339"/>
      <c r="J44" s="339"/>
      <c r="K44" s="338"/>
      <c r="L44" s="338"/>
      <c r="M44" s="338"/>
      <c r="N44" s="338"/>
      <c r="O44" s="338"/>
      <c r="P44" s="338"/>
      <c r="Q44" s="338"/>
      <c r="R44" s="338"/>
      <c r="S44" s="338"/>
      <c r="T44" s="219"/>
      <c r="U44" s="219"/>
      <c r="V44" s="132"/>
      <c r="W44" s="132"/>
      <c r="X44" s="132"/>
      <c r="Y44" s="133"/>
      <c r="Z44" s="134"/>
      <c r="AA44" s="132"/>
      <c r="AB44" s="91"/>
      <c r="AC44" s="91"/>
      <c r="AD44" s="91"/>
      <c r="AE44" s="91"/>
      <c r="AF44" s="135"/>
      <c r="AG44" s="135"/>
    </row>
    <row r="45" spans="1:33" s="178" customFormat="1" ht="15" customHeight="1">
      <c r="C45" s="340"/>
      <c r="D45" s="381"/>
      <c r="E45" s="381"/>
      <c r="F45" s="380"/>
      <c r="G45" s="380"/>
      <c r="H45" s="380"/>
      <c r="I45" s="313"/>
      <c r="J45" s="313"/>
      <c r="K45" s="340"/>
      <c r="L45" s="381"/>
      <c r="M45" s="381"/>
      <c r="N45" s="380"/>
      <c r="O45" s="380"/>
      <c r="P45" s="380"/>
      <c r="Q45" s="181"/>
      <c r="T45" s="303"/>
      <c r="U45" s="303"/>
      <c r="V45" s="303"/>
      <c r="W45" s="303"/>
      <c r="X45" s="303"/>
      <c r="Y45" s="303"/>
      <c r="Z45" s="303"/>
      <c r="AA45" s="303"/>
      <c r="AB45" s="303"/>
      <c r="AC45" s="303"/>
      <c r="AD45" s="303"/>
      <c r="AE45" s="303"/>
      <c r="AF45" s="303"/>
      <c r="AG45" s="303"/>
    </row>
    <row r="46" spans="1:33" s="178" customFormat="1" ht="15" customHeight="1">
      <c r="C46" s="341"/>
      <c r="D46" s="342"/>
      <c r="E46" s="342"/>
      <c r="F46" s="342"/>
      <c r="G46" s="342"/>
      <c r="H46" s="342"/>
      <c r="I46" s="343"/>
      <c r="J46" s="209"/>
      <c r="K46" s="341"/>
      <c r="L46" s="342"/>
      <c r="M46" s="342"/>
      <c r="N46" s="342"/>
      <c r="O46" s="342"/>
      <c r="P46" s="342"/>
      <c r="Q46" s="343"/>
      <c r="T46" s="344"/>
      <c r="U46" s="345"/>
      <c r="V46" s="388"/>
      <c r="W46" s="388"/>
      <c r="X46" s="388"/>
      <c r="Y46" s="388"/>
      <c r="Z46" s="388"/>
      <c r="AA46" s="388"/>
      <c r="AB46" s="388"/>
      <c r="AC46" s="388"/>
      <c r="AD46" s="388"/>
      <c r="AE46" s="388"/>
      <c r="AF46" s="388"/>
      <c r="AG46" s="388"/>
    </row>
    <row r="47" spans="1:33" s="178" customFormat="1" ht="15" customHeight="1">
      <c r="C47" s="330"/>
      <c r="D47" s="270"/>
      <c r="E47" s="270"/>
      <c r="F47" s="270"/>
      <c r="G47" s="270"/>
      <c r="H47" s="270"/>
      <c r="I47" s="269"/>
      <c r="J47" s="269"/>
      <c r="K47" s="330"/>
      <c r="L47" s="270"/>
      <c r="M47" s="270"/>
      <c r="N47" s="270"/>
      <c r="O47" s="270"/>
      <c r="P47" s="270"/>
      <c r="Q47" s="269"/>
      <c r="T47" s="346"/>
      <c r="U47" s="207"/>
      <c r="V47" s="388"/>
      <c r="W47" s="388"/>
      <c r="X47" s="388"/>
      <c r="Y47" s="388"/>
      <c r="Z47" s="388"/>
      <c r="AA47" s="388"/>
      <c r="AB47" s="388"/>
      <c r="AC47" s="388"/>
      <c r="AD47" s="388"/>
      <c r="AE47" s="388"/>
      <c r="AF47" s="388"/>
      <c r="AG47" s="388"/>
    </row>
    <row r="48" spans="1:33" s="178" customFormat="1" ht="15" customHeight="1">
      <c r="C48" s="330"/>
      <c r="D48" s="270"/>
      <c r="E48" s="270"/>
      <c r="F48" s="270"/>
      <c r="G48" s="270"/>
      <c r="H48" s="270"/>
      <c r="I48" s="269"/>
      <c r="J48" s="269"/>
      <c r="K48" s="330"/>
      <c r="L48" s="270"/>
      <c r="M48" s="270"/>
      <c r="N48" s="270"/>
      <c r="O48" s="270"/>
      <c r="P48" s="270"/>
      <c r="Q48" s="269"/>
      <c r="T48" s="347"/>
      <c r="U48" s="345"/>
      <c r="V48" s="388"/>
      <c r="W48" s="388"/>
      <c r="X48" s="388"/>
      <c r="Y48" s="388"/>
      <c r="Z48" s="388"/>
      <c r="AA48" s="388"/>
      <c r="AB48" s="388"/>
      <c r="AC48" s="388"/>
      <c r="AD48" s="388"/>
      <c r="AE48" s="388"/>
      <c r="AF48" s="388"/>
      <c r="AG48" s="388"/>
    </row>
    <row r="49" spans="3:33" s="178" customFormat="1" ht="15" customHeight="1">
      <c r="C49" s="330"/>
      <c r="D49" s="270"/>
      <c r="E49" s="270"/>
      <c r="F49" s="270"/>
      <c r="G49" s="270"/>
      <c r="H49" s="270"/>
      <c r="I49" s="269"/>
      <c r="J49" s="269"/>
      <c r="K49" s="330"/>
      <c r="L49" s="270"/>
      <c r="M49" s="270"/>
      <c r="N49" s="270"/>
      <c r="O49" s="270"/>
      <c r="P49" s="270"/>
      <c r="Q49" s="269"/>
      <c r="T49" s="346"/>
      <c r="U49" s="207"/>
      <c r="V49" s="388"/>
      <c r="W49" s="388"/>
      <c r="X49" s="388"/>
      <c r="Y49" s="388"/>
      <c r="Z49" s="388"/>
      <c r="AA49" s="388"/>
      <c r="AB49" s="388"/>
      <c r="AC49" s="388"/>
      <c r="AD49" s="388"/>
      <c r="AE49" s="388"/>
      <c r="AF49" s="388"/>
      <c r="AG49" s="388"/>
    </row>
    <row r="50" spans="3:33" s="178" customFormat="1" ht="15" customHeight="1">
      <c r="C50" s="330"/>
      <c r="D50" s="270"/>
      <c r="E50" s="348"/>
      <c r="F50" s="270"/>
      <c r="G50" s="270"/>
      <c r="H50" s="270"/>
      <c r="I50" s="269"/>
      <c r="J50" s="269"/>
      <c r="K50" s="330"/>
      <c r="L50" s="270"/>
      <c r="M50" s="270"/>
      <c r="N50" s="270"/>
      <c r="O50" s="270"/>
      <c r="P50" s="270"/>
      <c r="Q50" s="269"/>
      <c r="T50" s="344"/>
      <c r="U50" s="345"/>
      <c r="V50" s="388"/>
      <c r="W50" s="388"/>
      <c r="X50" s="388"/>
      <c r="Y50" s="388"/>
      <c r="Z50" s="388"/>
      <c r="AA50" s="388"/>
      <c r="AB50" s="388"/>
      <c r="AC50" s="388"/>
      <c r="AD50" s="388"/>
      <c r="AE50" s="388"/>
      <c r="AF50" s="388"/>
      <c r="AG50" s="388"/>
    </row>
    <row r="51" spans="3:33" s="178" customFormat="1" ht="15" customHeight="1">
      <c r="C51" s="330"/>
      <c r="D51" s="270"/>
      <c r="E51" s="270"/>
      <c r="F51" s="270"/>
      <c r="G51" s="270"/>
      <c r="H51" s="270"/>
      <c r="I51" s="269"/>
      <c r="J51" s="269"/>
      <c r="K51" s="330"/>
      <c r="L51" s="270"/>
      <c r="M51" s="270"/>
      <c r="N51" s="270"/>
      <c r="O51" s="270"/>
      <c r="P51" s="270"/>
      <c r="Q51" s="269"/>
      <c r="T51" s="346"/>
      <c r="U51" s="207"/>
      <c r="V51" s="388"/>
      <c r="W51" s="388"/>
      <c r="X51" s="388"/>
      <c r="Y51" s="388"/>
      <c r="Z51" s="388"/>
      <c r="AA51" s="388"/>
      <c r="AB51" s="388"/>
      <c r="AC51" s="388"/>
      <c r="AD51" s="388"/>
      <c r="AE51" s="388"/>
      <c r="AF51" s="388"/>
      <c r="AG51" s="388"/>
    </row>
    <row r="52" spans="3:33" s="178" customFormat="1" ht="15" customHeight="1">
      <c r="C52" s="330"/>
      <c r="D52" s="270"/>
      <c r="E52" s="270"/>
      <c r="F52" s="270"/>
      <c r="G52" s="270"/>
      <c r="H52" s="270"/>
      <c r="I52" s="269"/>
      <c r="J52" s="269"/>
      <c r="K52" s="330"/>
      <c r="L52" s="270"/>
      <c r="M52" s="270"/>
      <c r="N52" s="270"/>
      <c r="O52" s="270"/>
      <c r="P52" s="270"/>
      <c r="Q52" s="269"/>
      <c r="T52" s="347"/>
      <c r="U52" s="345"/>
      <c r="V52" s="388"/>
      <c r="W52" s="388"/>
      <c r="X52" s="388"/>
      <c r="Y52" s="388"/>
      <c r="Z52" s="388"/>
      <c r="AA52" s="388"/>
      <c r="AB52" s="388"/>
      <c r="AC52" s="388"/>
      <c r="AD52" s="388"/>
      <c r="AE52" s="388"/>
      <c r="AF52" s="388"/>
      <c r="AG52" s="388"/>
    </row>
    <row r="53" spans="3:33" s="178" customFormat="1" ht="15" customHeight="1">
      <c r="C53" s="168"/>
      <c r="D53" s="166"/>
      <c r="E53" s="166"/>
      <c r="F53" s="166"/>
      <c r="G53" s="166"/>
      <c r="H53" s="166"/>
      <c r="I53" s="163"/>
      <c r="J53" s="163"/>
      <c r="K53" s="168"/>
      <c r="L53" s="166"/>
      <c r="M53" s="166"/>
      <c r="N53" s="166"/>
      <c r="O53" s="166"/>
      <c r="P53" s="166"/>
      <c r="Q53" s="163"/>
      <c r="T53" s="346"/>
      <c r="U53" s="207"/>
      <c r="V53" s="388"/>
      <c r="W53" s="388"/>
      <c r="X53" s="388"/>
      <c r="Y53" s="388"/>
      <c r="Z53" s="388"/>
      <c r="AA53" s="388"/>
      <c r="AB53" s="388"/>
      <c r="AC53" s="388"/>
      <c r="AD53" s="388"/>
      <c r="AE53" s="388"/>
      <c r="AF53" s="388"/>
      <c r="AG53" s="388"/>
    </row>
    <row r="54" spans="3:33" s="178" customFormat="1" ht="15" customHeight="1">
      <c r="C54" s="168"/>
      <c r="D54" s="166"/>
      <c r="E54" s="166"/>
      <c r="F54" s="166"/>
      <c r="G54" s="166"/>
      <c r="H54" s="166"/>
      <c r="I54" s="163"/>
      <c r="J54" s="163"/>
      <c r="K54" s="168"/>
      <c r="L54" s="166"/>
      <c r="M54" s="166"/>
      <c r="N54" s="166"/>
      <c r="O54" s="166"/>
      <c r="P54" s="166"/>
      <c r="Q54" s="163"/>
      <c r="T54" s="344"/>
      <c r="U54" s="345"/>
      <c r="V54" s="388"/>
      <c r="W54" s="388"/>
      <c r="X54" s="388"/>
      <c r="Y54" s="388"/>
      <c r="Z54" s="388"/>
      <c r="AA54" s="388"/>
      <c r="AB54" s="388"/>
      <c r="AC54" s="388"/>
      <c r="AD54" s="388"/>
      <c r="AE54" s="388"/>
      <c r="AF54" s="388"/>
      <c r="AG54" s="388"/>
    </row>
    <row r="55" spans="3:33" s="178" customFormat="1" ht="15" customHeight="1">
      <c r="C55" s="131"/>
      <c r="D55" s="176"/>
      <c r="E55" s="176"/>
      <c r="F55" s="176"/>
      <c r="G55" s="176"/>
      <c r="H55" s="176"/>
      <c r="I55" s="181"/>
      <c r="J55" s="181"/>
      <c r="K55" s="131"/>
      <c r="L55" s="176"/>
      <c r="M55" s="176"/>
      <c r="N55" s="176"/>
      <c r="O55" s="176"/>
      <c r="P55" s="176"/>
      <c r="Q55" s="181"/>
      <c r="T55" s="346"/>
      <c r="U55" s="207"/>
      <c r="V55" s="388"/>
      <c r="W55" s="388"/>
      <c r="X55" s="388"/>
      <c r="Y55" s="388"/>
      <c r="Z55" s="388"/>
      <c r="AA55" s="388"/>
      <c r="AB55" s="388"/>
      <c r="AC55" s="388"/>
      <c r="AD55" s="388"/>
      <c r="AE55" s="388"/>
      <c r="AF55" s="388"/>
      <c r="AG55" s="388"/>
    </row>
    <row r="56" spans="3:33" s="178" customFormat="1" ht="15" customHeight="1">
      <c r="C56" s="340"/>
      <c r="D56" s="381"/>
      <c r="E56" s="381"/>
      <c r="F56" s="380"/>
      <c r="G56" s="380"/>
      <c r="H56" s="380"/>
      <c r="I56" s="181"/>
      <c r="J56" s="181"/>
      <c r="K56" s="340"/>
      <c r="L56" s="381"/>
      <c r="M56" s="381"/>
      <c r="N56" s="380"/>
      <c r="O56" s="380"/>
      <c r="P56" s="380"/>
      <c r="Q56" s="181"/>
      <c r="T56" s="347"/>
      <c r="U56" s="345"/>
      <c r="V56" s="388"/>
      <c r="W56" s="388"/>
      <c r="X56" s="388"/>
      <c r="Y56" s="388"/>
      <c r="Z56" s="388"/>
      <c r="AA56" s="388"/>
      <c r="AB56" s="388"/>
      <c r="AC56" s="388"/>
      <c r="AD56" s="388"/>
      <c r="AE56" s="388"/>
      <c r="AF56" s="388"/>
      <c r="AG56" s="388"/>
    </row>
    <row r="57" spans="3:33" s="178" customFormat="1" ht="15" customHeight="1">
      <c r="C57" s="341"/>
      <c r="D57" s="342"/>
      <c r="E57" s="342"/>
      <c r="F57" s="342"/>
      <c r="G57" s="342"/>
      <c r="H57" s="342"/>
      <c r="I57" s="343"/>
      <c r="J57" s="209"/>
      <c r="K57" s="341"/>
      <c r="L57" s="342"/>
      <c r="M57" s="342"/>
      <c r="N57" s="342"/>
      <c r="O57" s="342"/>
      <c r="P57" s="342"/>
      <c r="Q57" s="343"/>
      <c r="T57" s="346"/>
      <c r="U57" s="207"/>
      <c r="V57" s="388"/>
      <c r="W57" s="388"/>
      <c r="X57" s="388"/>
      <c r="Y57" s="388"/>
      <c r="Z57" s="388"/>
      <c r="AA57" s="388"/>
      <c r="AB57" s="388"/>
      <c r="AC57" s="388"/>
      <c r="AD57" s="388"/>
      <c r="AE57" s="388"/>
      <c r="AF57" s="388"/>
      <c r="AG57" s="388"/>
    </row>
    <row r="58" spans="3:33" s="178" customFormat="1" ht="15" customHeight="1">
      <c r="C58" s="330"/>
      <c r="D58" s="270"/>
      <c r="E58" s="270"/>
      <c r="F58" s="270"/>
      <c r="G58" s="270"/>
      <c r="H58" s="270"/>
      <c r="I58" s="269"/>
      <c r="J58" s="269"/>
      <c r="K58" s="330"/>
      <c r="L58" s="270"/>
      <c r="M58" s="270"/>
      <c r="N58" s="270"/>
      <c r="O58" s="270"/>
      <c r="P58" s="270"/>
      <c r="Q58" s="269"/>
      <c r="T58" s="344"/>
      <c r="U58" s="345"/>
      <c r="V58" s="388"/>
      <c r="W58" s="388"/>
      <c r="X58" s="388"/>
      <c r="Y58" s="388"/>
      <c r="Z58" s="388"/>
      <c r="AA58" s="388"/>
      <c r="AB58" s="388"/>
      <c r="AC58" s="388"/>
      <c r="AD58" s="388"/>
      <c r="AE58" s="388"/>
      <c r="AF58" s="388"/>
      <c r="AG58" s="388"/>
    </row>
    <row r="59" spans="3:33" s="178" customFormat="1" ht="15" customHeight="1">
      <c r="C59" s="330"/>
      <c r="D59" s="270"/>
      <c r="E59" s="270"/>
      <c r="F59" s="270"/>
      <c r="G59" s="270"/>
      <c r="H59" s="270"/>
      <c r="I59" s="269"/>
      <c r="J59" s="269"/>
      <c r="K59" s="330"/>
      <c r="L59" s="270"/>
      <c r="M59" s="270"/>
      <c r="N59" s="270"/>
      <c r="O59" s="270"/>
      <c r="P59" s="270"/>
      <c r="Q59" s="269"/>
      <c r="T59" s="346"/>
      <c r="U59" s="207"/>
      <c r="V59" s="388"/>
      <c r="W59" s="388"/>
      <c r="X59" s="388"/>
      <c r="Y59" s="388"/>
      <c r="Z59" s="388"/>
      <c r="AA59" s="388"/>
      <c r="AB59" s="388"/>
      <c r="AC59" s="388"/>
      <c r="AD59" s="388"/>
      <c r="AE59" s="388"/>
      <c r="AF59" s="388"/>
      <c r="AG59" s="388"/>
    </row>
    <row r="60" spans="3:33" s="178" customFormat="1" ht="15" customHeight="1">
      <c r="C60" s="330"/>
      <c r="D60" s="270"/>
      <c r="E60" s="270"/>
      <c r="F60" s="270"/>
      <c r="G60" s="270"/>
      <c r="H60" s="270"/>
      <c r="I60" s="269"/>
      <c r="J60" s="269"/>
      <c r="K60" s="330"/>
      <c r="L60" s="270"/>
      <c r="M60" s="270"/>
      <c r="N60" s="270"/>
      <c r="O60" s="270"/>
      <c r="P60" s="270"/>
      <c r="Q60" s="269"/>
      <c r="T60" s="347"/>
      <c r="U60" s="345"/>
      <c r="V60" s="388"/>
      <c r="W60" s="388"/>
      <c r="X60" s="388"/>
      <c r="Y60" s="388"/>
      <c r="Z60" s="388"/>
      <c r="AA60" s="388"/>
      <c r="AB60" s="388"/>
      <c r="AC60" s="388"/>
      <c r="AD60" s="388"/>
      <c r="AE60" s="388"/>
      <c r="AF60" s="388"/>
      <c r="AG60" s="388"/>
    </row>
    <row r="61" spans="3:33" s="178" customFormat="1" ht="15" customHeight="1">
      <c r="C61" s="330"/>
      <c r="D61" s="270"/>
      <c r="E61" s="270"/>
      <c r="F61" s="270"/>
      <c r="G61" s="270"/>
      <c r="H61" s="270"/>
      <c r="I61" s="269"/>
      <c r="J61" s="269"/>
      <c r="K61" s="330"/>
      <c r="L61" s="270"/>
      <c r="M61" s="270"/>
      <c r="N61" s="270"/>
      <c r="O61" s="270"/>
      <c r="P61" s="270"/>
      <c r="Q61" s="269"/>
      <c r="T61" s="346"/>
      <c r="U61" s="207"/>
      <c r="V61" s="388"/>
      <c r="W61" s="388"/>
      <c r="X61" s="388"/>
      <c r="Y61" s="388"/>
      <c r="Z61" s="388"/>
      <c r="AA61" s="388"/>
      <c r="AB61" s="388"/>
      <c r="AC61" s="388"/>
      <c r="AD61" s="388"/>
      <c r="AE61" s="388"/>
      <c r="AF61" s="388"/>
      <c r="AG61" s="388"/>
    </row>
    <row r="62" spans="3:33" s="178" customFormat="1" ht="15" customHeight="1">
      <c r="C62" s="330"/>
      <c r="D62" s="270"/>
      <c r="E62" s="270"/>
      <c r="F62" s="270"/>
      <c r="G62" s="270"/>
      <c r="H62" s="270"/>
      <c r="I62" s="269"/>
      <c r="J62" s="269"/>
      <c r="K62" s="330"/>
      <c r="L62" s="270"/>
      <c r="M62" s="270"/>
      <c r="N62" s="270"/>
      <c r="O62" s="270"/>
      <c r="P62" s="270"/>
      <c r="Q62" s="269"/>
      <c r="T62" s="344"/>
      <c r="U62" s="345"/>
      <c r="V62" s="388"/>
      <c r="W62" s="388"/>
      <c r="X62" s="388"/>
      <c r="Y62" s="388"/>
      <c r="Z62" s="388"/>
      <c r="AA62" s="388"/>
      <c r="AB62" s="388"/>
      <c r="AC62" s="388"/>
      <c r="AD62" s="388"/>
      <c r="AE62" s="388"/>
      <c r="AF62" s="388"/>
      <c r="AG62" s="388"/>
    </row>
    <row r="63" spans="3:33" s="178" customFormat="1" ht="15" customHeight="1">
      <c r="C63" s="330"/>
      <c r="D63" s="270"/>
      <c r="E63" s="270"/>
      <c r="F63" s="270"/>
      <c r="G63" s="270"/>
      <c r="H63" s="270"/>
      <c r="I63" s="269"/>
      <c r="J63" s="269"/>
      <c r="K63" s="330"/>
      <c r="L63" s="270"/>
      <c r="M63" s="270"/>
      <c r="N63" s="270"/>
      <c r="O63" s="270"/>
      <c r="P63" s="270"/>
      <c r="Q63" s="269"/>
      <c r="T63" s="346"/>
      <c r="U63" s="207"/>
      <c r="V63" s="388"/>
      <c r="W63" s="388"/>
      <c r="X63" s="388"/>
      <c r="Y63" s="388"/>
      <c r="Z63" s="388"/>
      <c r="AA63" s="388"/>
      <c r="AB63" s="388"/>
      <c r="AC63" s="388"/>
      <c r="AD63" s="388"/>
      <c r="AE63" s="388"/>
      <c r="AF63" s="388"/>
      <c r="AG63" s="388"/>
    </row>
    <row r="64" spans="3:33" s="178" customFormat="1" ht="15" customHeight="1">
      <c r="C64" s="131"/>
      <c r="D64" s="176"/>
      <c r="E64" s="176"/>
      <c r="F64" s="176"/>
      <c r="G64" s="176"/>
      <c r="H64" s="176"/>
      <c r="I64" s="181"/>
      <c r="J64" s="181"/>
      <c r="K64" s="131"/>
      <c r="L64" s="176"/>
      <c r="M64" s="176"/>
      <c r="N64" s="176"/>
      <c r="O64" s="176"/>
      <c r="P64" s="176"/>
      <c r="Q64" s="181"/>
      <c r="T64" s="347"/>
      <c r="U64" s="345"/>
      <c r="V64" s="388"/>
      <c r="W64" s="388"/>
      <c r="X64" s="388"/>
      <c r="Y64" s="388"/>
      <c r="Z64" s="388"/>
      <c r="AA64" s="388"/>
      <c r="AB64" s="388"/>
      <c r="AC64" s="388"/>
      <c r="AD64" s="388"/>
      <c r="AE64" s="388"/>
      <c r="AF64" s="388"/>
      <c r="AG64" s="388"/>
    </row>
    <row r="65" spans="31:33" ht="24">
      <c r="AE65" s="13"/>
      <c r="AF65" s="13"/>
      <c r="AG65" s="13"/>
    </row>
    <row r="66" spans="31:33" ht="24">
      <c r="AE66" s="13"/>
      <c r="AF66" s="13"/>
      <c r="AG66" s="13"/>
    </row>
    <row r="67" spans="31:33" ht="24">
      <c r="AE67" s="13"/>
      <c r="AF67" s="13"/>
      <c r="AG67" s="13"/>
    </row>
    <row r="68" spans="31:33" ht="24">
      <c r="AE68" s="13"/>
      <c r="AF68" s="13"/>
      <c r="AG68" s="13"/>
    </row>
    <row r="69" spans="31:33" ht="24">
      <c r="AE69" s="13"/>
      <c r="AF69" s="13"/>
      <c r="AG69" s="13"/>
    </row>
    <row r="70" spans="31:33" ht="24">
      <c r="AE70" s="13"/>
      <c r="AF70" s="13"/>
      <c r="AG70" s="13"/>
    </row>
    <row r="71" spans="31:33" ht="24">
      <c r="AE71" s="13"/>
      <c r="AF71" s="13"/>
      <c r="AG71" s="13"/>
    </row>
    <row r="72" spans="31:33" ht="24">
      <c r="AE72" s="13"/>
      <c r="AF72" s="13"/>
      <c r="AG72" s="13"/>
    </row>
  </sheetData>
  <mergeCells count="1">
    <mergeCell ref="E23:P23"/>
  </mergeCells>
  <phoneticPr fontId="195"/>
  <dataValidations count="2">
    <dataValidation imeMode="fullAlpha" allowBlank="1" showInputMessage="1" showErrorMessage="1" sqref="U16 AC16 L56 D56 U27 AC27 L45 D45 U4 AC4"/>
    <dataValidation imeMode="halfAlpha" allowBlank="1" showInputMessage="1" showErrorMessage="1" sqref="AB17:AG17 W16 T17:Z17 AE16 F45 N56 C57:Q57 F56 AE27 AB28:AG28 W27 T28:Z28 C46:Q46 N45 AB5:AG5 W4 T5:Z5 AE4"/>
  </dataValidations>
  <pageMargins left="0.06" right="0.03" top="0.08" bottom="0.05" header="0.03" footer="0.04"/>
  <pageSetup paperSize="9" scale="80" orientation="portrait" horizontalDpi="4294967293"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108"/>
  <sheetViews>
    <sheetView zoomScaleNormal="100" workbookViewId="0">
      <selection activeCell="AR14" sqref="AR14"/>
    </sheetView>
  </sheetViews>
  <sheetFormatPr defaultRowHeight="13.5"/>
  <cols>
    <col min="1" max="1" width="6.625" style="91" customWidth="1"/>
    <col min="2" max="2" width="4.625" customWidth="1"/>
    <col min="3" max="9" width="3.125" customWidth="1"/>
    <col min="10" max="10" width="4.625" customWidth="1"/>
    <col min="11" max="17" width="3.125" customWidth="1"/>
    <col min="18" max="18" width="2.875" customWidth="1"/>
    <col min="19" max="19" width="3" customWidth="1"/>
    <col min="20" max="26" width="3.125" customWidth="1"/>
    <col min="27" max="27" width="4.625" customWidth="1"/>
    <col min="28" max="34" width="3.125" customWidth="1"/>
    <col min="35" max="35" width="2.625" customWidth="1"/>
    <col min="36" max="36" width="2.625" style="91" customWidth="1"/>
    <col min="37" max="53" width="3.625" style="91" customWidth="1"/>
    <col min="54" max="16384" width="9" style="91"/>
  </cols>
  <sheetData>
    <row r="1" spans="1:255" s="178" customFormat="1" ht="15" customHeight="1">
      <c r="B1" s="66"/>
      <c r="C1" s="627"/>
      <c r="D1" s="627"/>
      <c r="E1" s="628"/>
      <c r="F1" s="628"/>
      <c r="G1" s="628"/>
      <c r="H1" s="628"/>
      <c r="I1" s="628"/>
      <c r="J1" s="628"/>
      <c r="K1" s="628"/>
      <c r="L1" s="628"/>
      <c r="M1" s="628"/>
      <c r="N1" s="628"/>
      <c r="O1" s="628"/>
      <c r="P1" s="628"/>
      <c r="R1" s="633"/>
      <c r="S1" s="633"/>
      <c r="T1" s="323"/>
      <c r="U1" s="324"/>
      <c r="V1" s="324"/>
      <c r="W1" s="324"/>
      <c r="X1" s="324"/>
      <c r="Y1" s="324"/>
      <c r="Z1" s="325"/>
      <c r="AA1" s="324"/>
      <c r="AB1" s="323"/>
      <c r="AC1" s="324"/>
      <c r="AD1" s="324"/>
      <c r="AE1" s="324"/>
      <c r="AF1" s="324"/>
      <c r="AG1" s="324"/>
      <c r="AH1" s="325"/>
      <c r="AM1" s="332"/>
    </row>
    <row r="2" spans="1:255" s="178" customFormat="1" ht="15" customHeight="1">
      <c r="B2" s="66"/>
      <c r="C2" s="137"/>
      <c r="D2" s="110"/>
      <c r="E2" s="628"/>
      <c r="F2" s="628"/>
      <c r="G2" s="628"/>
      <c r="H2" s="628"/>
      <c r="I2" s="628"/>
      <c r="J2" s="628"/>
      <c r="K2" s="628"/>
      <c r="L2" s="628"/>
      <c r="M2" s="628"/>
      <c r="N2" s="628"/>
      <c r="O2" s="628"/>
      <c r="P2" s="628"/>
      <c r="R2" s="633"/>
      <c r="S2" s="633"/>
      <c r="T2" s="323"/>
      <c r="U2" s="324"/>
      <c r="V2" s="324"/>
      <c r="W2" s="324"/>
      <c r="X2" s="324"/>
      <c r="Y2" s="324"/>
      <c r="Z2" s="325"/>
      <c r="AA2" s="324"/>
      <c r="AB2" s="323"/>
      <c r="AC2" s="324"/>
      <c r="AD2" s="324"/>
      <c r="AE2" s="324"/>
      <c r="AF2" s="324"/>
      <c r="AG2" s="324"/>
      <c r="AH2" s="325"/>
      <c r="AM2" s="332"/>
    </row>
    <row r="3" spans="1:255" s="178" customFormat="1" ht="15" customHeight="1">
      <c r="B3" s="66"/>
      <c r="C3" s="627"/>
      <c r="D3" s="627"/>
      <c r="E3" s="628"/>
      <c r="F3" s="628"/>
      <c r="G3" s="628"/>
      <c r="H3" s="628"/>
      <c r="I3" s="628"/>
      <c r="J3" s="628"/>
      <c r="K3" s="628"/>
      <c r="L3" s="628"/>
      <c r="M3" s="628"/>
      <c r="N3" s="628"/>
      <c r="O3" s="628"/>
      <c r="P3" s="628"/>
      <c r="R3" s="633"/>
      <c r="S3" s="633"/>
      <c r="T3" s="323"/>
      <c r="U3" s="324"/>
      <c r="V3" s="324"/>
      <c r="W3" s="324"/>
      <c r="X3" s="324"/>
      <c r="Y3" s="324"/>
      <c r="Z3" s="325"/>
      <c r="AA3" s="324"/>
      <c r="AB3" s="323"/>
      <c r="AC3" s="324"/>
      <c r="AD3" s="324"/>
      <c r="AE3" s="324"/>
      <c r="AF3" s="324"/>
      <c r="AG3" s="324"/>
      <c r="AH3" s="325"/>
      <c r="AM3" s="332"/>
    </row>
    <row r="4" spans="1:255" s="178" customFormat="1" ht="15" customHeight="1">
      <c r="B4" s="66"/>
      <c r="C4" s="137"/>
      <c r="D4" s="110"/>
      <c r="E4" s="628"/>
      <c r="F4" s="628"/>
      <c r="G4" s="628"/>
      <c r="H4" s="628"/>
      <c r="I4" s="628"/>
      <c r="J4" s="628"/>
      <c r="K4" s="628"/>
      <c r="L4" s="628"/>
      <c r="M4" s="628"/>
      <c r="N4" s="628"/>
      <c r="O4" s="628"/>
      <c r="P4" s="628"/>
      <c r="R4" s="332"/>
      <c r="S4" s="332"/>
      <c r="T4" s="334"/>
      <c r="U4" s="382"/>
      <c r="V4" s="382"/>
      <c r="W4" s="380"/>
      <c r="X4" s="380"/>
      <c r="Y4" s="380"/>
      <c r="Z4" s="335"/>
      <c r="AA4" s="324"/>
      <c r="AB4" s="323"/>
      <c r="AC4" s="382"/>
      <c r="AD4" s="382"/>
      <c r="AE4" s="380"/>
      <c r="AF4" s="380"/>
      <c r="AG4" s="380"/>
      <c r="AH4" s="325"/>
      <c r="AM4" s="332"/>
    </row>
    <row r="5" spans="1:255" s="178" customFormat="1" ht="15" customHeight="1">
      <c r="B5" s="66"/>
      <c r="C5" s="627"/>
      <c r="D5" s="627"/>
      <c r="E5" s="628"/>
      <c r="F5" s="628"/>
      <c r="G5" s="628"/>
      <c r="H5" s="628"/>
      <c r="I5" s="628"/>
      <c r="J5" s="628"/>
      <c r="K5" s="628"/>
      <c r="L5" s="628"/>
      <c r="M5" s="628"/>
      <c r="N5" s="628"/>
      <c r="O5" s="628"/>
      <c r="P5" s="628"/>
      <c r="R5" s="332"/>
      <c r="S5" s="332"/>
      <c r="T5" s="326"/>
      <c r="U5" s="327"/>
      <c r="V5" s="327"/>
      <c r="W5" s="327"/>
      <c r="X5" s="327"/>
      <c r="Y5" s="327"/>
      <c r="Z5" s="328"/>
      <c r="AA5" s="329"/>
      <c r="AB5" s="326"/>
      <c r="AC5" s="327"/>
      <c r="AD5" s="327"/>
      <c r="AE5" s="327"/>
      <c r="AF5" s="327"/>
      <c r="AG5" s="327"/>
      <c r="AH5" s="328"/>
      <c r="AM5" s="332"/>
    </row>
    <row r="6" spans="1:255" s="178" customFormat="1" ht="15" customHeight="1">
      <c r="B6" s="66"/>
      <c r="C6" s="137"/>
      <c r="D6" s="110"/>
      <c r="E6" s="628"/>
      <c r="F6" s="628"/>
      <c r="G6" s="628"/>
      <c r="H6" s="628"/>
      <c r="I6" s="628"/>
      <c r="J6" s="628"/>
      <c r="K6" s="628"/>
      <c r="L6" s="628"/>
      <c r="M6" s="628"/>
      <c r="N6" s="628"/>
      <c r="O6" s="628"/>
      <c r="P6" s="628"/>
      <c r="T6" s="330"/>
      <c r="U6" s="270"/>
      <c r="V6" s="270"/>
      <c r="W6" s="270"/>
      <c r="X6" s="270"/>
      <c r="Y6" s="270"/>
      <c r="Z6" s="269"/>
      <c r="AA6" s="333"/>
      <c r="AB6" s="330"/>
      <c r="AC6" s="270"/>
      <c r="AD6" s="270"/>
      <c r="AE6" s="270"/>
      <c r="AF6" s="270"/>
      <c r="AG6" s="270"/>
      <c r="AH6" s="269"/>
    </row>
    <row r="7" spans="1:255" s="178" customFormat="1" ht="15" customHeight="1">
      <c r="B7" s="66"/>
      <c r="C7" s="627"/>
      <c r="D7" s="627"/>
      <c r="E7" s="628"/>
      <c r="F7" s="628"/>
      <c r="G7" s="628"/>
      <c r="H7" s="628"/>
      <c r="I7" s="628"/>
      <c r="J7" s="628"/>
      <c r="K7" s="628"/>
      <c r="L7" s="628"/>
      <c r="M7" s="628"/>
      <c r="N7" s="628"/>
      <c r="O7" s="628"/>
      <c r="P7" s="628"/>
      <c r="T7" s="330"/>
      <c r="U7" s="270"/>
      <c r="V7" s="270"/>
      <c r="W7" s="270"/>
      <c r="X7" s="270"/>
      <c r="Y7" s="270"/>
      <c r="Z7" s="269"/>
      <c r="AA7" s="333"/>
      <c r="AB7" s="330"/>
      <c r="AC7" s="270"/>
      <c r="AD7" s="270"/>
      <c r="AE7" s="270"/>
      <c r="AF7" s="270"/>
      <c r="AG7" s="270"/>
      <c r="AH7" s="269"/>
    </row>
    <row r="8" spans="1:255" s="178" customFormat="1" ht="15" customHeight="1">
      <c r="B8" s="66"/>
      <c r="C8" s="629"/>
      <c r="D8" s="629"/>
      <c r="E8" s="629"/>
      <c r="F8" s="629"/>
      <c r="G8" s="629"/>
      <c r="H8" s="629"/>
      <c r="I8" s="629"/>
      <c r="J8" s="629"/>
      <c r="K8" s="629"/>
      <c r="L8" s="629"/>
      <c r="M8" s="629"/>
      <c r="N8" s="629"/>
      <c r="O8" s="629"/>
      <c r="P8" s="629"/>
      <c r="T8" s="330"/>
      <c r="U8" s="270"/>
      <c r="V8" s="270"/>
      <c r="W8" s="270"/>
      <c r="X8" s="270"/>
      <c r="Y8" s="270"/>
      <c r="Z8" s="269"/>
      <c r="AA8" s="333"/>
      <c r="AB8" s="330"/>
      <c r="AC8" s="270"/>
      <c r="AD8" s="270"/>
      <c r="AE8" s="270"/>
      <c r="AF8" s="270"/>
      <c r="AG8" s="270"/>
      <c r="AH8" s="269"/>
    </row>
    <row r="9" spans="1:255" s="178" customFormat="1" ht="15" customHeight="1">
      <c r="B9" s="66"/>
      <c r="C9" s="630"/>
      <c r="D9" s="630"/>
      <c r="E9" s="630"/>
      <c r="F9" s="630"/>
      <c r="G9" s="630"/>
      <c r="H9" s="630"/>
      <c r="I9" s="630"/>
      <c r="J9" s="630"/>
      <c r="K9" s="630"/>
      <c r="L9" s="630"/>
      <c r="M9" s="630"/>
      <c r="N9" s="630"/>
      <c r="O9" s="630"/>
      <c r="P9" s="630"/>
      <c r="T9" s="330"/>
      <c r="U9" s="270"/>
      <c r="V9" s="270"/>
      <c r="W9" s="270"/>
      <c r="X9" s="270"/>
      <c r="Y9" s="270"/>
      <c r="Z9" s="269"/>
      <c r="AA9" s="333"/>
      <c r="AB9" s="330"/>
      <c r="AC9" s="270"/>
      <c r="AD9" s="270"/>
      <c r="AE9" s="270"/>
      <c r="AF9" s="270"/>
      <c r="AG9" s="270"/>
      <c r="AH9" s="269"/>
    </row>
    <row r="10" spans="1:255" s="178" customFormat="1" ht="15" customHeight="1">
      <c r="B10" s="66"/>
      <c r="C10" s="631"/>
      <c r="D10" s="631"/>
      <c r="E10" s="628"/>
      <c r="F10" s="628"/>
      <c r="G10" s="628"/>
      <c r="H10" s="628"/>
      <c r="I10" s="628"/>
      <c r="J10" s="628"/>
      <c r="K10" s="628"/>
      <c r="L10" s="628"/>
      <c r="M10" s="628"/>
      <c r="N10" s="628"/>
      <c r="O10" s="628"/>
      <c r="P10" s="628"/>
      <c r="T10" s="330"/>
      <c r="U10" s="270"/>
      <c r="V10" s="270"/>
      <c r="W10" s="270"/>
      <c r="X10" s="270"/>
      <c r="Y10" s="270"/>
      <c r="Z10" s="269"/>
      <c r="AA10" s="333"/>
      <c r="AB10" s="330"/>
      <c r="AC10" s="270"/>
      <c r="AD10" s="270"/>
      <c r="AE10" s="270"/>
      <c r="AF10" s="270"/>
      <c r="AG10" s="270"/>
      <c r="AH10" s="269"/>
    </row>
    <row r="11" spans="1:255" s="178" customFormat="1" ht="15" customHeight="1">
      <c r="B11" s="66"/>
      <c r="C11" s="631"/>
      <c r="D11" s="631"/>
      <c r="E11" s="628"/>
      <c r="F11" s="628"/>
      <c r="G11" s="628"/>
      <c r="H11" s="628"/>
      <c r="I11" s="628"/>
      <c r="J11" s="628"/>
      <c r="K11" s="628"/>
      <c r="L11" s="628"/>
      <c r="M11" s="628"/>
      <c r="N11" s="628"/>
      <c r="O11" s="628"/>
      <c r="P11" s="628"/>
      <c r="T11" s="330"/>
      <c r="U11" s="270"/>
      <c r="V11" s="270"/>
      <c r="W11" s="270"/>
      <c r="X11" s="270"/>
      <c r="Y11" s="270"/>
      <c r="Z11" s="269"/>
      <c r="AA11" s="333"/>
      <c r="AB11" s="330"/>
      <c r="AC11" s="270"/>
      <c r="AD11" s="270"/>
      <c r="AE11" s="270"/>
      <c r="AF11" s="270"/>
      <c r="AG11" s="270"/>
      <c r="AH11" s="269"/>
    </row>
    <row r="12" spans="1:255" s="178" customFormat="1" ht="15" customHeight="1">
      <c r="B12" s="66"/>
      <c r="C12" s="632"/>
      <c r="D12" s="632"/>
      <c r="E12" s="628"/>
      <c r="F12" s="628"/>
      <c r="G12" s="628"/>
      <c r="H12" s="628"/>
      <c r="I12" s="628"/>
      <c r="J12" s="628"/>
      <c r="K12" s="628"/>
      <c r="L12" s="628"/>
      <c r="M12" s="628"/>
      <c r="N12" s="628"/>
      <c r="O12" s="628"/>
      <c r="P12" s="628"/>
      <c r="T12" s="168"/>
      <c r="U12" s="166"/>
      <c r="V12" s="166"/>
      <c r="W12" s="166"/>
      <c r="X12" s="166"/>
      <c r="Y12" s="166"/>
      <c r="Z12" s="163"/>
      <c r="AB12" s="168"/>
      <c r="AC12" s="166"/>
      <c r="AD12" s="166"/>
      <c r="AE12" s="166"/>
      <c r="AF12" s="166"/>
      <c r="AG12" s="166"/>
      <c r="AH12" s="163"/>
    </row>
    <row r="13" spans="1:255" s="178" customFormat="1" ht="15" customHeight="1">
      <c r="B13" s="66"/>
      <c r="C13" s="114"/>
      <c r="D13" s="114"/>
      <c r="E13" s="115"/>
      <c r="F13" s="115"/>
      <c r="G13" s="115"/>
      <c r="H13" s="115"/>
      <c r="I13" s="115"/>
      <c r="J13" s="115"/>
      <c r="K13" s="115"/>
      <c r="L13" s="115"/>
      <c r="M13" s="115"/>
      <c r="N13" s="115"/>
      <c r="O13" s="115"/>
      <c r="P13" s="115"/>
      <c r="T13" s="336"/>
      <c r="U13" s="336"/>
      <c r="V13" s="336"/>
      <c r="W13" s="336"/>
      <c r="X13" s="336"/>
      <c r="Y13" s="336"/>
      <c r="Z13" s="336"/>
      <c r="AA13" s="336"/>
      <c r="AB13" s="336"/>
      <c r="AC13" s="336"/>
      <c r="AD13" s="336"/>
      <c r="AE13" s="336"/>
      <c r="AF13" s="336"/>
      <c r="AG13" s="336"/>
      <c r="AH13" s="336"/>
      <c r="AM13" s="168"/>
      <c r="BC13" s="179"/>
    </row>
    <row r="14" spans="1:255" s="178" customFormat="1" ht="15" customHeight="1">
      <c r="AL14" s="115"/>
      <c r="BD14" s="150"/>
      <c r="BE14" s="150"/>
      <c r="BF14" s="150"/>
      <c r="BG14" s="150"/>
      <c r="BH14" s="150"/>
      <c r="BI14" s="115"/>
      <c r="BJ14" s="115"/>
      <c r="BK14" s="115"/>
      <c r="BL14" s="115"/>
      <c r="BM14" s="66"/>
      <c r="BN14" s="66"/>
      <c r="BO14" s="114"/>
      <c r="BP14" s="114"/>
      <c r="BQ14" s="115"/>
      <c r="BR14" s="115"/>
      <c r="BS14" s="115"/>
      <c r="BT14" s="150"/>
      <c r="BU14" s="150"/>
      <c r="BV14" s="150"/>
      <c r="BW14" s="150"/>
      <c r="BX14" s="150"/>
      <c r="BY14" s="115"/>
      <c r="BZ14" s="115"/>
      <c r="CA14" s="115"/>
      <c r="CB14" s="115"/>
      <c r="CC14" s="71"/>
      <c r="CD14" s="66"/>
      <c r="CE14" s="114"/>
      <c r="CF14" s="114"/>
      <c r="CG14" s="115"/>
      <c r="CH14" s="115"/>
      <c r="CI14" s="115"/>
      <c r="CJ14" s="150"/>
      <c r="CK14" s="150"/>
      <c r="CL14" s="150"/>
      <c r="CM14" s="150"/>
      <c r="CN14" s="150"/>
      <c r="CO14" s="115"/>
      <c r="CP14" s="115"/>
      <c r="CQ14" s="115"/>
      <c r="CR14" s="115"/>
      <c r="CS14" s="66"/>
      <c r="CT14" s="66"/>
      <c r="CU14" s="114"/>
      <c r="CV14" s="114"/>
      <c r="CW14" s="115"/>
      <c r="CX14" s="115"/>
      <c r="CY14" s="115"/>
      <c r="CZ14" s="150"/>
      <c r="DA14" s="150"/>
      <c r="DB14" s="150"/>
      <c r="DC14" s="150"/>
      <c r="DD14" s="150"/>
      <c r="DE14" s="115"/>
      <c r="DF14" s="115"/>
      <c r="DG14" s="115"/>
      <c r="DH14" s="115"/>
      <c r="DI14" s="71"/>
      <c r="DJ14" s="66"/>
      <c r="DK14" s="114"/>
      <c r="DL14" s="114"/>
      <c r="DM14" s="115"/>
      <c r="DN14" s="115"/>
      <c r="DO14" s="115"/>
      <c r="DP14" s="150"/>
      <c r="DQ14" s="150"/>
      <c r="DR14" s="150"/>
      <c r="DS14" s="150"/>
      <c r="DT14" s="150"/>
      <c r="DU14" s="115"/>
      <c r="DV14" s="115"/>
      <c r="DW14" s="115"/>
      <c r="DX14" s="115"/>
      <c r="DY14" s="66"/>
      <c r="DZ14" s="66"/>
      <c r="EA14" s="114"/>
      <c r="EB14" s="114"/>
      <c r="EC14" s="115"/>
      <c r="ED14" s="115"/>
      <c r="EE14" s="115"/>
      <c r="EF14" s="150"/>
      <c r="EG14" s="150"/>
      <c r="EH14" s="150"/>
      <c r="EI14" s="150"/>
      <c r="EJ14" s="150"/>
      <c r="EK14" s="115"/>
      <c r="EL14" s="115"/>
      <c r="EM14" s="115"/>
      <c r="EN14" s="115"/>
      <c r="EO14" s="71"/>
      <c r="EP14" s="66"/>
      <c r="EQ14" s="114"/>
      <c r="ER14" s="114"/>
      <c r="ES14" s="115"/>
      <c r="ET14" s="115"/>
      <c r="EU14" s="115"/>
      <c r="EV14" s="150"/>
      <c r="EW14" s="150"/>
      <c r="EX14" s="150"/>
      <c r="EY14" s="150"/>
      <c r="EZ14" s="150"/>
      <c r="FA14" s="115"/>
      <c r="FB14" s="115"/>
      <c r="FC14" s="115"/>
      <c r="FD14" s="115"/>
      <c r="FE14" s="66"/>
      <c r="FF14" s="66"/>
      <c r="FG14" s="114"/>
      <c r="FH14" s="114"/>
      <c r="FI14" s="115"/>
      <c r="FJ14" s="115"/>
      <c r="FK14" s="115"/>
      <c r="FL14" s="150"/>
      <c r="FM14" s="150"/>
      <c r="FN14" s="150"/>
      <c r="FO14" s="150"/>
      <c r="FP14" s="150"/>
      <c r="FQ14" s="115"/>
      <c r="FR14" s="115"/>
      <c r="FS14" s="115"/>
      <c r="FT14" s="115"/>
      <c r="FU14" s="71"/>
      <c r="FV14" s="66"/>
      <c r="FW14" s="114"/>
      <c r="FX14" s="114"/>
      <c r="FY14" s="115"/>
      <c r="FZ14" s="115"/>
      <c r="GA14" s="115"/>
      <c r="GB14" s="150"/>
      <c r="GC14" s="150"/>
      <c r="GD14" s="150"/>
      <c r="GE14" s="150"/>
      <c r="GF14" s="150"/>
      <c r="GG14" s="115"/>
      <c r="GH14" s="115"/>
      <c r="GI14" s="115"/>
      <c r="GJ14" s="115"/>
      <c r="GK14" s="66"/>
      <c r="GL14" s="66"/>
      <c r="GM14" s="114"/>
      <c r="GN14" s="114"/>
      <c r="GO14" s="115"/>
      <c r="GP14" s="115"/>
      <c r="GQ14" s="115"/>
      <c r="GR14" s="150"/>
      <c r="GS14" s="150"/>
      <c r="GT14" s="150"/>
      <c r="GU14" s="150"/>
      <c r="GV14" s="150"/>
      <c r="GW14" s="115"/>
      <c r="GX14" s="115"/>
      <c r="GY14" s="115"/>
      <c r="GZ14" s="115"/>
      <c r="HA14" s="71"/>
      <c r="HB14" s="66"/>
      <c r="HC14" s="114"/>
      <c r="HD14" s="114"/>
      <c r="HE14" s="115"/>
      <c r="HF14" s="115"/>
      <c r="HG14" s="115"/>
      <c r="HH14" s="150"/>
      <c r="HI14" s="150"/>
      <c r="HJ14" s="150"/>
      <c r="HK14" s="150"/>
      <c r="HL14" s="150"/>
      <c r="HM14" s="115"/>
      <c r="HN14" s="115"/>
      <c r="HO14" s="115"/>
      <c r="HP14" s="115"/>
      <c r="HQ14" s="66"/>
      <c r="HR14" s="66"/>
      <c r="HS14" s="114"/>
      <c r="HT14" s="114"/>
      <c r="HU14" s="115"/>
      <c r="HV14" s="115"/>
      <c r="HW14" s="115"/>
      <c r="HX14" s="150"/>
      <c r="HY14" s="150"/>
      <c r="HZ14" s="150"/>
      <c r="IA14" s="150"/>
      <c r="IB14" s="150"/>
      <c r="IC14" s="115"/>
      <c r="ID14" s="115"/>
      <c r="IE14" s="115"/>
      <c r="IF14" s="115"/>
      <c r="IG14" s="71"/>
      <c r="IH14" s="66"/>
      <c r="II14" s="114"/>
      <c r="IJ14" s="114"/>
      <c r="IK14" s="115"/>
      <c r="IL14" s="115"/>
      <c r="IM14" s="115"/>
      <c r="IN14" s="150"/>
      <c r="IO14" s="150"/>
      <c r="IP14" s="150"/>
      <c r="IQ14" s="150"/>
      <c r="IR14" s="150"/>
      <c r="IS14" s="115"/>
      <c r="IT14" s="115"/>
      <c r="IU14" s="115"/>
    </row>
    <row r="15" spans="1:255" s="178" customFormat="1" ht="9" customHeight="1">
      <c r="AJ15" s="114"/>
      <c r="AK15" s="115"/>
      <c r="AL15" s="115"/>
      <c r="BD15" s="150"/>
      <c r="BE15" s="150"/>
      <c r="BF15" s="150"/>
      <c r="BG15" s="150"/>
      <c r="BH15" s="150"/>
      <c r="BI15" s="115"/>
      <c r="BJ15" s="115"/>
      <c r="BK15" s="115"/>
      <c r="BL15" s="115"/>
      <c r="BM15" s="66"/>
      <c r="BN15" s="66"/>
      <c r="BO15" s="114"/>
      <c r="BP15" s="114"/>
      <c r="BQ15" s="115"/>
      <c r="BR15" s="115"/>
      <c r="BS15" s="115"/>
      <c r="BT15" s="150"/>
      <c r="BU15" s="150"/>
      <c r="BV15" s="150"/>
      <c r="BW15" s="150"/>
      <c r="BX15" s="150"/>
      <c r="BY15" s="115"/>
      <c r="BZ15" s="115"/>
      <c r="CA15" s="115"/>
      <c r="CB15" s="115"/>
      <c r="CC15" s="64"/>
      <c r="CD15" s="66"/>
      <c r="CE15" s="114"/>
      <c r="CF15" s="114"/>
      <c r="CG15" s="115"/>
      <c r="CH15" s="115"/>
      <c r="CI15" s="115"/>
      <c r="CJ15" s="150"/>
      <c r="CK15" s="150"/>
      <c r="CL15" s="150"/>
      <c r="CM15" s="150"/>
      <c r="CN15" s="150"/>
      <c r="CO15" s="115"/>
      <c r="CP15" s="115"/>
      <c r="CQ15" s="115"/>
      <c r="CR15" s="115"/>
      <c r="CS15" s="66"/>
      <c r="CT15" s="66"/>
      <c r="CU15" s="114"/>
      <c r="CV15" s="114"/>
      <c r="CW15" s="115"/>
      <c r="CX15" s="115"/>
      <c r="CY15" s="115"/>
      <c r="CZ15" s="150"/>
      <c r="DA15" s="150"/>
      <c r="DB15" s="150"/>
      <c r="DC15" s="150"/>
      <c r="DD15" s="150"/>
      <c r="DE15" s="115"/>
      <c r="DF15" s="115"/>
      <c r="DG15" s="115"/>
      <c r="DH15" s="115"/>
      <c r="DI15" s="64"/>
      <c r="DJ15" s="66"/>
      <c r="DK15" s="114"/>
      <c r="DL15" s="114"/>
      <c r="DM15" s="115"/>
      <c r="DN15" s="115"/>
      <c r="DO15" s="115"/>
      <c r="DP15" s="150"/>
      <c r="DQ15" s="150"/>
      <c r="DR15" s="150"/>
      <c r="DS15" s="150"/>
      <c r="DT15" s="150"/>
      <c r="DU15" s="115"/>
      <c r="DV15" s="115"/>
      <c r="DW15" s="115"/>
      <c r="DX15" s="115"/>
      <c r="DY15" s="66"/>
      <c r="DZ15" s="66"/>
      <c r="EA15" s="114"/>
      <c r="EB15" s="114"/>
      <c r="EC15" s="115"/>
      <c r="ED15" s="115"/>
      <c r="EE15" s="115"/>
      <c r="EF15" s="150"/>
      <c r="EG15" s="150"/>
      <c r="EH15" s="150"/>
      <c r="EI15" s="150"/>
      <c r="EJ15" s="150"/>
      <c r="EK15" s="115"/>
      <c r="EL15" s="115"/>
      <c r="EM15" s="115"/>
      <c r="EN15" s="115"/>
      <c r="EO15" s="64"/>
      <c r="EP15" s="66"/>
      <c r="EQ15" s="114"/>
      <c r="ER15" s="114"/>
      <c r="ES15" s="115"/>
      <c r="ET15" s="115"/>
      <c r="EU15" s="115"/>
      <c r="EV15" s="150"/>
      <c r="EW15" s="150"/>
      <c r="EX15" s="150"/>
      <c r="EY15" s="150"/>
      <c r="EZ15" s="150"/>
      <c r="FA15" s="115"/>
      <c r="FB15" s="115"/>
      <c r="FC15" s="115"/>
      <c r="FD15" s="115"/>
      <c r="FE15" s="66"/>
      <c r="FF15" s="66"/>
      <c r="FG15" s="114"/>
      <c r="FH15" s="114"/>
      <c r="FI15" s="115"/>
      <c r="FJ15" s="115"/>
      <c r="FK15" s="115"/>
      <c r="FL15" s="150"/>
      <c r="FM15" s="150"/>
      <c r="FN15" s="150"/>
      <c r="FO15" s="150"/>
      <c r="FP15" s="150"/>
      <c r="FQ15" s="115"/>
      <c r="FR15" s="115"/>
      <c r="FS15" s="115"/>
      <c r="FT15" s="115"/>
      <c r="FU15" s="64"/>
      <c r="FV15" s="66"/>
      <c r="FW15" s="114"/>
      <c r="FX15" s="114"/>
      <c r="FY15" s="115"/>
      <c r="FZ15" s="115"/>
      <c r="GA15" s="115"/>
      <c r="GB15" s="150"/>
      <c r="GC15" s="150"/>
      <c r="GD15" s="150"/>
      <c r="GE15" s="150"/>
      <c r="GF15" s="150"/>
      <c r="GG15" s="115"/>
      <c r="GH15" s="115"/>
      <c r="GI15" s="115"/>
      <c r="GJ15" s="115"/>
      <c r="GK15" s="66"/>
      <c r="GL15" s="66"/>
      <c r="GM15" s="114"/>
      <c r="GN15" s="114"/>
      <c r="GO15" s="115"/>
      <c r="GP15" s="115"/>
      <c r="GQ15" s="115"/>
      <c r="GR15" s="150"/>
      <c r="GS15" s="150"/>
      <c r="GT15" s="150"/>
      <c r="GU15" s="150"/>
      <c r="GV15" s="150"/>
      <c r="GW15" s="115"/>
      <c r="GX15" s="115"/>
      <c r="GY15" s="115"/>
      <c r="GZ15" s="115"/>
      <c r="HA15" s="64"/>
      <c r="HB15" s="66"/>
      <c r="HC15" s="114"/>
      <c r="HD15" s="114"/>
      <c r="HE15" s="115"/>
      <c r="HF15" s="115"/>
      <c r="HG15" s="115"/>
      <c r="HH15" s="150"/>
      <c r="HI15" s="150"/>
      <c r="HJ15" s="150"/>
      <c r="HK15" s="150"/>
      <c r="HL15" s="150"/>
      <c r="HM15" s="115"/>
      <c r="HN15" s="115"/>
      <c r="HO15" s="115"/>
      <c r="HP15" s="115"/>
      <c r="HQ15" s="66"/>
      <c r="HR15" s="66"/>
      <c r="HS15" s="114"/>
      <c r="HT15" s="114"/>
      <c r="HU15" s="115"/>
      <c r="HV15" s="115"/>
      <c r="HW15" s="115"/>
      <c r="HX15" s="150"/>
      <c r="HY15" s="150"/>
      <c r="HZ15" s="150"/>
      <c r="IA15" s="150"/>
      <c r="IB15" s="150"/>
      <c r="IC15" s="115"/>
      <c r="ID15" s="115"/>
      <c r="IE15" s="115"/>
      <c r="IF15" s="115"/>
      <c r="IG15" s="64"/>
      <c r="IH15" s="66"/>
      <c r="II15" s="114"/>
      <c r="IJ15" s="114"/>
      <c r="IK15" s="115"/>
      <c r="IL15" s="115"/>
      <c r="IM15" s="115"/>
      <c r="IN15" s="150"/>
      <c r="IO15" s="150"/>
      <c r="IP15" s="150"/>
      <c r="IQ15" s="150"/>
      <c r="IR15" s="150"/>
      <c r="IS15" s="115"/>
      <c r="IT15" s="115"/>
      <c r="IU15" s="115"/>
    </row>
    <row r="16" spans="1:255" s="178" customFormat="1" ht="15" customHeight="1">
      <c r="A16" s="91"/>
      <c r="B16" s="66"/>
      <c r="C16" s="114"/>
      <c r="D16" s="114"/>
      <c r="E16" s="115"/>
      <c r="F16" s="115"/>
      <c r="G16" s="115"/>
      <c r="H16" s="625"/>
      <c r="I16" s="625"/>
      <c r="J16" s="625"/>
      <c r="K16" s="625"/>
      <c r="L16" s="625"/>
      <c r="M16" s="115"/>
      <c r="N16" s="115"/>
      <c r="O16" s="115"/>
      <c r="P16" s="115"/>
      <c r="R16" s="71"/>
      <c r="S16" s="71"/>
      <c r="T16" s="66"/>
      <c r="U16" s="114"/>
      <c r="V16" s="115"/>
      <c r="W16" s="115"/>
      <c r="X16" s="115"/>
      <c r="Y16" s="383"/>
      <c r="Z16" s="383"/>
      <c r="AA16" s="383"/>
      <c r="AB16" s="383"/>
      <c r="AC16" s="383"/>
      <c r="AD16" s="115"/>
      <c r="AE16" s="115"/>
      <c r="AF16" s="115"/>
      <c r="AG16" s="115"/>
      <c r="AH16" s="66"/>
      <c r="AI16" s="114"/>
      <c r="AJ16" s="91"/>
      <c r="AL16" s="115"/>
      <c r="AM16" s="115"/>
      <c r="AN16" s="150"/>
      <c r="AO16" s="150"/>
      <c r="AP16" s="150"/>
      <c r="AQ16" s="150"/>
      <c r="AR16" s="150"/>
      <c r="AS16" s="115"/>
      <c r="AT16" s="115"/>
      <c r="AU16" s="115"/>
      <c r="AV16" s="115"/>
      <c r="AW16" s="64"/>
      <c r="AX16" s="66"/>
      <c r="AY16" s="114"/>
      <c r="AZ16" s="114"/>
      <c r="BA16" s="115"/>
      <c r="BB16" s="115"/>
      <c r="BC16" s="115"/>
      <c r="BD16" s="150"/>
      <c r="BE16" s="150"/>
      <c r="BF16" s="150"/>
      <c r="BG16" s="150"/>
      <c r="BH16" s="150"/>
      <c r="BI16" s="115"/>
      <c r="BJ16" s="115"/>
      <c r="BK16" s="115"/>
      <c r="BL16" s="115"/>
      <c r="BM16" s="66"/>
      <c r="BN16" s="66"/>
      <c r="BO16" s="114"/>
      <c r="BP16" s="114"/>
      <c r="BQ16" s="115"/>
      <c r="BR16" s="115"/>
      <c r="BS16" s="115"/>
      <c r="BT16" s="150"/>
      <c r="BU16" s="150"/>
      <c r="BV16" s="150"/>
      <c r="BW16" s="150"/>
      <c r="BX16" s="150"/>
      <c r="BY16" s="115"/>
      <c r="BZ16" s="115"/>
      <c r="CA16" s="115"/>
      <c r="CB16" s="115"/>
      <c r="CC16" s="64"/>
      <c r="CD16" s="66"/>
      <c r="CE16" s="114"/>
      <c r="CF16" s="114"/>
      <c r="CG16" s="115"/>
      <c r="CH16" s="115"/>
      <c r="CI16" s="115"/>
      <c r="CJ16" s="150"/>
      <c r="CK16" s="150"/>
      <c r="CL16" s="150"/>
      <c r="CM16" s="150"/>
      <c r="CN16" s="150"/>
      <c r="CO16" s="115"/>
      <c r="CP16" s="115"/>
      <c r="CQ16" s="115"/>
      <c r="CR16" s="115"/>
      <c r="CS16" s="66"/>
      <c r="CT16" s="66"/>
      <c r="CU16" s="114"/>
      <c r="CV16" s="114"/>
      <c r="CW16" s="115"/>
      <c r="CX16" s="115"/>
      <c r="CY16" s="115"/>
      <c r="CZ16" s="150"/>
      <c r="DA16" s="150"/>
      <c r="DB16" s="150"/>
      <c r="DC16" s="150"/>
      <c r="DD16" s="150"/>
      <c r="DE16" s="115"/>
      <c r="DF16" s="115"/>
      <c r="DG16" s="115"/>
      <c r="DH16" s="115"/>
      <c r="DI16" s="64"/>
      <c r="DJ16" s="66"/>
      <c r="DK16" s="114"/>
      <c r="DL16" s="114"/>
      <c r="DM16" s="115"/>
      <c r="DN16" s="115"/>
      <c r="DO16" s="115"/>
      <c r="DP16" s="150"/>
      <c r="DQ16" s="150"/>
      <c r="DR16" s="150"/>
      <c r="DS16" s="150"/>
      <c r="DT16" s="150"/>
      <c r="DU16" s="115"/>
      <c r="DV16" s="115"/>
      <c r="DW16" s="115"/>
      <c r="DX16" s="115"/>
      <c r="DY16" s="66"/>
      <c r="DZ16" s="66"/>
      <c r="EA16" s="114"/>
      <c r="EB16" s="114"/>
      <c r="EC16" s="115"/>
      <c r="ED16" s="115"/>
      <c r="EE16" s="115"/>
      <c r="EF16" s="150"/>
      <c r="EG16" s="150"/>
      <c r="EH16" s="150"/>
      <c r="EI16" s="150"/>
      <c r="EJ16" s="150"/>
      <c r="EK16" s="115"/>
      <c r="EL16" s="115"/>
      <c r="EM16" s="115"/>
      <c r="EN16" s="115"/>
      <c r="EO16" s="64"/>
      <c r="EP16" s="66"/>
      <c r="EQ16" s="114"/>
      <c r="ER16" s="114"/>
      <c r="ES16" s="115"/>
      <c r="ET16" s="115"/>
      <c r="EU16" s="115"/>
      <c r="EV16" s="150"/>
      <c r="EW16" s="150"/>
      <c r="EX16" s="150"/>
      <c r="EY16" s="150"/>
      <c r="EZ16" s="150"/>
      <c r="FA16" s="115"/>
      <c r="FB16" s="115"/>
      <c r="FC16" s="115"/>
      <c r="FD16" s="115"/>
      <c r="FE16" s="66"/>
      <c r="FF16" s="66"/>
      <c r="FG16" s="114"/>
      <c r="FH16" s="114"/>
      <c r="FI16" s="115"/>
      <c r="FJ16" s="115"/>
      <c r="FK16" s="115"/>
      <c r="FL16" s="150"/>
      <c r="FM16" s="150"/>
      <c r="FN16" s="150"/>
      <c r="FO16" s="150"/>
      <c r="FP16" s="150"/>
      <c r="FQ16" s="115"/>
      <c r="FR16" s="115"/>
      <c r="FS16" s="115"/>
      <c r="FT16" s="115"/>
      <c r="FU16" s="64"/>
      <c r="FV16" s="66"/>
      <c r="FW16" s="114"/>
      <c r="FX16" s="114"/>
      <c r="FY16" s="115"/>
      <c r="FZ16" s="115"/>
      <c r="GA16" s="115"/>
      <c r="GB16" s="150"/>
      <c r="GC16" s="150"/>
      <c r="GD16" s="150"/>
      <c r="GE16" s="150"/>
      <c r="GF16" s="150"/>
      <c r="GG16" s="115"/>
      <c r="GH16" s="115"/>
      <c r="GI16" s="115"/>
      <c r="GJ16" s="115"/>
      <c r="GK16" s="66"/>
      <c r="GL16" s="66"/>
      <c r="GM16" s="114"/>
      <c r="GN16" s="114"/>
      <c r="GO16" s="115"/>
      <c r="GP16" s="115"/>
      <c r="GQ16" s="115"/>
      <c r="GR16" s="150"/>
      <c r="GS16" s="150"/>
      <c r="GT16" s="150"/>
      <c r="GU16" s="150"/>
      <c r="GV16" s="150"/>
      <c r="GW16" s="115"/>
      <c r="GX16" s="115"/>
      <c r="GY16" s="115"/>
      <c r="GZ16" s="115"/>
      <c r="HA16" s="64"/>
      <c r="HB16" s="66"/>
      <c r="HC16" s="114"/>
      <c r="HD16" s="114"/>
      <c r="HE16" s="115"/>
      <c r="HF16" s="115"/>
      <c r="HG16" s="115"/>
      <c r="HH16" s="150"/>
      <c r="HI16" s="150"/>
      <c r="HJ16" s="150"/>
      <c r="HK16" s="150"/>
      <c r="HL16" s="150"/>
      <c r="HM16" s="115"/>
      <c r="HN16" s="115"/>
      <c r="HO16" s="115"/>
      <c r="HP16" s="115"/>
      <c r="HQ16" s="66"/>
      <c r="HR16" s="66"/>
      <c r="HS16" s="114"/>
      <c r="HT16" s="114"/>
      <c r="HU16" s="115"/>
      <c r="HV16" s="115"/>
      <c r="HW16" s="115"/>
      <c r="HX16" s="150"/>
      <c r="HY16" s="150"/>
      <c r="HZ16" s="150"/>
      <c r="IA16" s="150"/>
      <c r="IB16" s="150"/>
      <c r="IC16" s="115"/>
      <c r="ID16" s="115"/>
      <c r="IE16" s="115"/>
      <c r="IF16" s="115"/>
      <c r="IG16" s="64"/>
      <c r="IH16" s="66"/>
      <c r="II16" s="114"/>
      <c r="IJ16" s="114"/>
      <c r="IK16" s="115"/>
      <c r="IL16" s="115"/>
      <c r="IM16" s="115"/>
      <c r="IN16" s="150"/>
      <c r="IO16" s="150"/>
      <c r="IP16" s="150"/>
      <c r="IQ16" s="150"/>
      <c r="IR16" s="150"/>
      <c r="IS16" s="115"/>
      <c r="IT16" s="115"/>
      <c r="IU16" s="115"/>
    </row>
    <row r="17" spans="1:255" s="178" customFormat="1" ht="15" customHeight="1">
      <c r="A17" s="175"/>
      <c r="B17" s="66"/>
      <c r="C17" s="114"/>
      <c r="D17" s="114"/>
      <c r="E17" s="115"/>
      <c r="F17" s="115"/>
      <c r="G17" s="115"/>
      <c r="H17" s="625"/>
      <c r="I17" s="625"/>
      <c r="J17" s="625"/>
      <c r="K17" s="625"/>
      <c r="L17" s="625"/>
      <c r="M17" s="115"/>
      <c r="N17" s="115"/>
      <c r="O17" s="115"/>
      <c r="P17" s="115"/>
      <c r="Q17" s="626"/>
      <c r="R17" s="626"/>
      <c r="T17" s="66"/>
      <c r="U17" s="66"/>
      <c r="V17" s="115"/>
      <c r="W17" s="115"/>
      <c r="X17" s="115"/>
      <c r="Y17" s="383"/>
      <c r="Z17" s="383"/>
      <c r="AA17" s="383"/>
      <c r="AB17" s="383"/>
      <c r="AC17" s="383"/>
      <c r="AD17" s="115"/>
      <c r="AE17" s="115"/>
      <c r="AF17" s="115"/>
      <c r="AG17" s="115"/>
      <c r="AI17" s="640"/>
      <c r="AJ17" s="640"/>
      <c r="AK17" s="115"/>
      <c r="AL17" s="115"/>
      <c r="AM17" s="115"/>
      <c r="AN17" s="150"/>
      <c r="AO17" s="150"/>
      <c r="AP17" s="150"/>
      <c r="AQ17" s="150"/>
      <c r="AR17" s="150"/>
      <c r="AS17" s="115"/>
      <c r="AT17" s="115"/>
      <c r="AU17" s="115"/>
      <c r="AV17" s="115"/>
      <c r="AW17" s="64"/>
      <c r="AX17" s="66"/>
      <c r="AY17" s="114"/>
      <c r="AZ17" s="114"/>
      <c r="BA17" s="115"/>
      <c r="BB17" s="115"/>
      <c r="BC17" s="115"/>
      <c r="BD17" s="150"/>
      <c r="BE17" s="150"/>
      <c r="BF17" s="150"/>
      <c r="BG17" s="150"/>
      <c r="BH17" s="150"/>
      <c r="BI17" s="115"/>
      <c r="BJ17" s="115"/>
      <c r="BK17" s="115"/>
      <c r="BL17" s="115"/>
      <c r="BM17" s="66"/>
      <c r="BN17" s="66"/>
      <c r="BO17" s="114"/>
      <c r="BP17" s="114"/>
      <c r="BQ17" s="115"/>
      <c r="BR17" s="115"/>
      <c r="BS17" s="115"/>
      <c r="BT17" s="150"/>
      <c r="BU17" s="150"/>
      <c r="BV17" s="150"/>
      <c r="BW17" s="150"/>
      <c r="BX17" s="150"/>
      <c r="BY17" s="115"/>
      <c r="BZ17" s="115"/>
      <c r="CA17" s="115"/>
      <c r="CB17" s="115"/>
      <c r="CC17" s="64"/>
      <c r="CD17" s="66"/>
      <c r="CE17" s="114"/>
      <c r="CF17" s="114"/>
      <c r="CG17" s="115"/>
      <c r="CH17" s="115"/>
      <c r="CI17" s="115"/>
      <c r="CJ17" s="150"/>
      <c r="CK17" s="150"/>
      <c r="CL17" s="150"/>
      <c r="CM17" s="150"/>
      <c r="CN17" s="150"/>
      <c r="CO17" s="115"/>
      <c r="CP17" s="115"/>
      <c r="CQ17" s="115"/>
      <c r="CR17" s="115"/>
      <c r="CS17" s="66"/>
      <c r="CT17" s="66"/>
      <c r="CU17" s="114"/>
      <c r="CV17" s="114"/>
      <c r="CW17" s="115"/>
      <c r="CX17" s="115"/>
      <c r="CY17" s="115"/>
      <c r="CZ17" s="150"/>
      <c r="DA17" s="150"/>
      <c r="DB17" s="150"/>
      <c r="DC17" s="150"/>
      <c r="DD17" s="150"/>
      <c r="DE17" s="115"/>
      <c r="DF17" s="115"/>
      <c r="DG17" s="115"/>
      <c r="DH17" s="115"/>
      <c r="DI17" s="64"/>
      <c r="DJ17" s="66"/>
      <c r="DK17" s="114"/>
      <c r="DL17" s="114"/>
      <c r="DM17" s="115"/>
      <c r="DN17" s="115"/>
      <c r="DO17" s="115"/>
      <c r="DP17" s="150"/>
      <c r="DQ17" s="150"/>
      <c r="DR17" s="150"/>
      <c r="DS17" s="150"/>
      <c r="DT17" s="150"/>
      <c r="DU17" s="115"/>
      <c r="DV17" s="115"/>
      <c r="DW17" s="115"/>
      <c r="DX17" s="115"/>
      <c r="DY17" s="66"/>
      <c r="DZ17" s="66"/>
      <c r="EA17" s="114"/>
      <c r="EB17" s="114"/>
      <c r="EC17" s="115"/>
      <c r="ED17" s="115"/>
      <c r="EE17" s="115"/>
      <c r="EF17" s="150"/>
      <c r="EG17" s="150"/>
      <c r="EH17" s="150"/>
      <c r="EI17" s="150"/>
      <c r="EJ17" s="150"/>
      <c r="EK17" s="115"/>
      <c r="EL17" s="115"/>
      <c r="EM17" s="115"/>
      <c r="EN17" s="115"/>
      <c r="EO17" s="64"/>
      <c r="EP17" s="66"/>
      <c r="EQ17" s="114"/>
      <c r="ER17" s="114"/>
      <c r="ES17" s="115"/>
      <c r="ET17" s="115"/>
      <c r="EU17" s="115"/>
      <c r="EV17" s="150"/>
      <c r="EW17" s="150"/>
      <c r="EX17" s="150"/>
      <c r="EY17" s="150"/>
      <c r="EZ17" s="150"/>
      <c r="FA17" s="115"/>
      <c r="FB17" s="115"/>
      <c r="FC17" s="115"/>
      <c r="FD17" s="115"/>
      <c r="FE17" s="66"/>
      <c r="FF17" s="66"/>
      <c r="FG17" s="114"/>
      <c r="FH17" s="114"/>
      <c r="FI17" s="115"/>
      <c r="FJ17" s="115"/>
      <c r="FK17" s="115"/>
      <c r="FL17" s="150"/>
      <c r="FM17" s="150"/>
      <c r="FN17" s="150"/>
      <c r="FO17" s="150"/>
      <c r="FP17" s="150"/>
      <c r="FQ17" s="115"/>
      <c r="FR17" s="115"/>
      <c r="FS17" s="115"/>
      <c r="FT17" s="115"/>
      <c r="FU17" s="64"/>
      <c r="FV17" s="66"/>
      <c r="FW17" s="114"/>
      <c r="FX17" s="114"/>
      <c r="FY17" s="115"/>
      <c r="FZ17" s="115"/>
      <c r="GA17" s="115"/>
      <c r="GB17" s="150"/>
      <c r="GC17" s="150"/>
      <c r="GD17" s="150"/>
      <c r="GE17" s="150"/>
      <c r="GF17" s="150"/>
      <c r="GG17" s="115"/>
      <c r="GH17" s="115"/>
      <c r="GI17" s="115"/>
      <c r="GJ17" s="115"/>
      <c r="GK17" s="66"/>
      <c r="GL17" s="66"/>
      <c r="GM17" s="114"/>
      <c r="GN17" s="114"/>
      <c r="GO17" s="115"/>
      <c r="GP17" s="115"/>
      <c r="GQ17" s="115"/>
      <c r="GR17" s="150"/>
      <c r="GS17" s="150"/>
      <c r="GT17" s="150"/>
      <c r="GU17" s="150"/>
      <c r="GV17" s="150"/>
      <c r="GW17" s="115"/>
      <c r="GX17" s="115"/>
      <c r="GY17" s="115"/>
      <c r="GZ17" s="115"/>
      <c r="HA17" s="64"/>
      <c r="HB17" s="66"/>
      <c r="HC17" s="114"/>
      <c r="HD17" s="114"/>
      <c r="HE17" s="115"/>
      <c r="HF17" s="115"/>
      <c r="HG17" s="115"/>
      <c r="HH17" s="150"/>
      <c r="HI17" s="150"/>
      <c r="HJ17" s="150"/>
      <c r="HK17" s="150"/>
      <c r="HL17" s="150"/>
      <c r="HM17" s="115"/>
      <c r="HN17" s="115"/>
      <c r="HO17" s="115"/>
      <c r="HP17" s="115"/>
      <c r="HQ17" s="66"/>
      <c r="HR17" s="66"/>
      <c r="HS17" s="114"/>
      <c r="HT17" s="114"/>
      <c r="HU17" s="115"/>
      <c r="HV17" s="115"/>
      <c r="HW17" s="115"/>
      <c r="HX17" s="150"/>
      <c r="HY17" s="150"/>
      <c r="HZ17" s="150"/>
      <c r="IA17" s="150"/>
      <c r="IB17" s="150"/>
      <c r="IC17" s="115"/>
      <c r="ID17" s="115"/>
      <c r="IE17" s="115"/>
      <c r="IF17" s="115"/>
      <c r="IG17" s="64"/>
      <c r="IH17" s="66"/>
      <c r="II17" s="114"/>
      <c r="IJ17" s="114"/>
      <c r="IK17" s="115"/>
      <c r="IL17" s="115"/>
      <c r="IM17" s="115"/>
      <c r="IN17" s="150"/>
      <c r="IO17" s="150"/>
      <c r="IP17" s="150"/>
      <c r="IQ17" s="150"/>
      <c r="IR17" s="150"/>
      <c r="IS17" s="115"/>
      <c r="IT17" s="115"/>
      <c r="IU17" s="115"/>
    </row>
    <row r="18" spans="1:255" s="212" customFormat="1" ht="12" customHeight="1">
      <c r="A18" s="210"/>
      <c r="B18" s="211"/>
      <c r="C18" s="114"/>
      <c r="D18" s="114"/>
      <c r="E18" s="115"/>
      <c r="F18" s="115"/>
      <c r="G18" s="115"/>
      <c r="H18" s="203"/>
      <c r="I18" s="203"/>
      <c r="J18" s="203"/>
      <c r="K18" s="203"/>
      <c r="L18" s="203"/>
      <c r="M18" s="115"/>
      <c r="N18" s="115"/>
      <c r="O18" s="115"/>
      <c r="P18" s="115"/>
      <c r="T18" s="128"/>
      <c r="U18" s="128"/>
      <c r="V18" s="106"/>
      <c r="W18" s="106"/>
      <c r="X18" s="106"/>
      <c r="Y18" s="106"/>
      <c r="Z18" s="106"/>
      <c r="AA18" s="107"/>
      <c r="AB18" s="105"/>
      <c r="AC18" s="108"/>
      <c r="AD18" s="108"/>
      <c r="AE18" s="108"/>
      <c r="AF18" s="144"/>
      <c r="AG18" s="144"/>
      <c r="AH18" s="144"/>
      <c r="AI18" s="211"/>
      <c r="AJ18" s="210"/>
      <c r="AK18" s="115"/>
      <c r="AL18" s="115"/>
      <c r="AM18" s="115"/>
      <c r="AN18" s="150"/>
      <c r="AO18" s="150"/>
      <c r="AP18" s="150"/>
      <c r="AQ18" s="150"/>
      <c r="AR18" s="150"/>
      <c r="AS18" s="115"/>
      <c r="AT18" s="115"/>
      <c r="AU18" s="115"/>
      <c r="AV18" s="115"/>
      <c r="AW18" s="64"/>
      <c r="AX18" s="211"/>
      <c r="AY18" s="114"/>
      <c r="AZ18" s="114"/>
      <c r="BA18" s="115"/>
      <c r="BB18" s="115"/>
      <c r="BC18" s="115"/>
      <c r="BD18" s="150"/>
      <c r="BE18" s="150"/>
      <c r="BF18" s="150"/>
      <c r="BG18" s="150"/>
      <c r="BH18" s="150"/>
      <c r="BI18" s="115"/>
      <c r="BJ18" s="115"/>
      <c r="BK18" s="115"/>
      <c r="BL18" s="115"/>
      <c r="BM18" s="211"/>
      <c r="BN18" s="211"/>
      <c r="BO18" s="114"/>
      <c r="BP18" s="114"/>
      <c r="BQ18" s="115"/>
      <c r="BR18" s="115"/>
      <c r="BS18" s="115"/>
      <c r="BT18" s="150"/>
      <c r="BU18" s="150"/>
      <c r="BV18" s="150"/>
      <c r="BW18" s="150"/>
      <c r="BX18" s="150"/>
      <c r="BY18" s="115"/>
      <c r="BZ18" s="115"/>
      <c r="CA18" s="115"/>
      <c r="CB18" s="115"/>
      <c r="CC18" s="64"/>
      <c r="CD18" s="211"/>
      <c r="CE18" s="114"/>
      <c r="CF18" s="114"/>
      <c r="CG18" s="115"/>
      <c r="CH18" s="115"/>
      <c r="CI18" s="115"/>
      <c r="CJ18" s="150"/>
      <c r="CK18" s="150"/>
      <c r="CL18" s="150"/>
      <c r="CM18" s="150"/>
      <c r="CN18" s="150"/>
      <c r="CO18" s="115"/>
      <c r="CP18" s="115"/>
      <c r="CQ18" s="115"/>
      <c r="CR18" s="115"/>
      <c r="CS18" s="211"/>
      <c r="CT18" s="211"/>
      <c r="CU18" s="114"/>
      <c r="CV18" s="114"/>
      <c r="CW18" s="115"/>
      <c r="CX18" s="115"/>
      <c r="CY18" s="115"/>
      <c r="CZ18" s="150"/>
      <c r="DA18" s="150"/>
      <c r="DB18" s="150"/>
      <c r="DC18" s="150"/>
      <c r="DD18" s="150"/>
      <c r="DE18" s="115"/>
      <c r="DF18" s="115"/>
      <c r="DG18" s="115"/>
      <c r="DH18" s="115"/>
      <c r="DI18" s="64"/>
      <c r="DJ18" s="211"/>
      <c r="DK18" s="114"/>
      <c r="DL18" s="114"/>
      <c r="DM18" s="115"/>
      <c r="DN18" s="115"/>
      <c r="DO18" s="115"/>
      <c r="DP18" s="150"/>
      <c r="DQ18" s="150"/>
      <c r="DR18" s="150"/>
      <c r="DS18" s="150"/>
      <c r="DT18" s="150"/>
      <c r="DU18" s="115"/>
      <c r="DV18" s="115"/>
      <c r="DW18" s="115"/>
      <c r="DX18" s="115"/>
      <c r="DY18" s="211"/>
      <c r="DZ18" s="211"/>
      <c r="EA18" s="114"/>
      <c r="EB18" s="114"/>
      <c r="EC18" s="115"/>
      <c r="ED18" s="115"/>
      <c r="EE18" s="115"/>
      <c r="EF18" s="150"/>
      <c r="EG18" s="150"/>
      <c r="EH18" s="150"/>
      <c r="EI18" s="150"/>
      <c r="EJ18" s="150"/>
      <c r="EK18" s="115"/>
      <c r="EL18" s="115"/>
      <c r="EM18" s="115"/>
      <c r="EN18" s="115"/>
      <c r="EO18" s="64"/>
      <c r="EP18" s="211"/>
      <c r="EQ18" s="114"/>
      <c r="ER18" s="114"/>
      <c r="ES18" s="115"/>
      <c r="ET18" s="115"/>
      <c r="EU18" s="115"/>
      <c r="EV18" s="150"/>
      <c r="EW18" s="150"/>
      <c r="EX18" s="150"/>
      <c r="EY18" s="150"/>
      <c r="EZ18" s="150"/>
      <c r="FA18" s="115"/>
      <c r="FB18" s="115"/>
      <c r="FC18" s="115"/>
      <c r="FD18" s="115"/>
      <c r="FE18" s="211"/>
      <c r="FF18" s="211"/>
      <c r="FG18" s="114"/>
      <c r="FH18" s="114"/>
      <c r="FI18" s="115"/>
      <c r="FJ18" s="115"/>
      <c r="FK18" s="115"/>
      <c r="FL18" s="150"/>
      <c r="FM18" s="150"/>
      <c r="FN18" s="150"/>
      <c r="FO18" s="150"/>
      <c r="FP18" s="150"/>
      <c r="FQ18" s="115"/>
      <c r="FR18" s="115"/>
      <c r="FS18" s="115"/>
      <c r="FT18" s="115"/>
      <c r="FU18" s="64"/>
      <c r="FV18" s="211"/>
      <c r="FW18" s="114"/>
      <c r="FX18" s="114"/>
      <c r="FY18" s="115"/>
      <c r="FZ18" s="115"/>
      <c r="GA18" s="115"/>
      <c r="GB18" s="150"/>
      <c r="GC18" s="150"/>
      <c r="GD18" s="150"/>
      <c r="GE18" s="150"/>
      <c r="GF18" s="150"/>
      <c r="GG18" s="115"/>
      <c r="GH18" s="115"/>
      <c r="GI18" s="115"/>
      <c r="GJ18" s="115"/>
      <c r="GK18" s="211"/>
      <c r="GL18" s="211"/>
      <c r="GM18" s="114"/>
      <c r="GN18" s="114"/>
      <c r="GO18" s="115"/>
      <c r="GP18" s="115"/>
      <c r="GQ18" s="115"/>
      <c r="GR18" s="150"/>
      <c r="GS18" s="150"/>
      <c r="GT18" s="150"/>
      <c r="GU18" s="150"/>
      <c r="GV18" s="150"/>
      <c r="GW18" s="115"/>
      <c r="GX18" s="115"/>
      <c r="GY18" s="115"/>
      <c r="GZ18" s="115"/>
      <c r="HA18" s="64"/>
      <c r="HB18" s="211"/>
      <c r="HC18" s="114"/>
      <c r="HD18" s="114"/>
      <c r="HE18" s="115"/>
      <c r="HF18" s="115"/>
      <c r="HG18" s="115"/>
      <c r="HH18" s="150"/>
      <c r="HI18" s="150"/>
      <c r="HJ18" s="150"/>
      <c r="HK18" s="150"/>
      <c r="HL18" s="150"/>
      <c r="HM18" s="115"/>
      <c r="HN18" s="115"/>
      <c r="HO18" s="115"/>
      <c r="HP18" s="115"/>
      <c r="HQ18" s="211"/>
      <c r="HR18" s="211"/>
      <c r="HS18" s="114"/>
      <c r="HT18" s="114"/>
      <c r="HU18" s="115"/>
      <c r="HV18" s="115"/>
      <c r="HW18" s="115"/>
      <c r="HX18" s="150"/>
      <c r="HY18" s="150"/>
      <c r="HZ18" s="150"/>
      <c r="IA18" s="150"/>
      <c r="IB18" s="150"/>
      <c r="IC18" s="115"/>
      <c r="ID18" s="115"/>
      <c r="IE18" s="115"/>
      <c r="IF18" s="115"/>
      <c r="IG18" s="64"/>
      <c r="IH18" s="211"/>
      <c r="II18" s="114"/>
      <c r="IJ18" s="114"/>
      <c r="IK18" s="115"/>
      <c r="IL18" s="115"/>
      <c r="IM18" s="115"/>
      <c r="IN18" s="150"/>
      <c r="IO18" s="150"/>
      <c r="IP18" s="150"/>
      <c r="IQ18" s="150"/>
      <c r="IR18" s="150"/>
      <c r="IS18" s="115"/>
      <c r="IT18" s="115"/>
      <c r="IU18" s="115"/>
    </row>
    <row r="19" spans="1:255" s="212" customFormat="1" ht="12" customHeight="1">
      <c r="A19" s="210"/>
      <c r="B19" s="211"/>
      <c r="C19" s="114"/>
      <c r="D19" s="114"/>
      <c r="E19" s="115"/>
      <c r="F19" s="115"/>
      <c r="G19" s="115"/>
      <c r="H19" s="203"/>
      <c r="I19" s="203"/>
      <c r="J19" s="203"/>
      <c r="K19" s="203"/>
      <c r="L19" s="203"/>
      <c r="M19" s="115"/>
      <c r="N19" s="115"/>
      <c r="O19" s="115"/>
      <c r="P19" s="115"/>
      <c r="T19" s="384"/>
      <c r="U19" s="384"/>
      <c r="V19" s="385"/>
      <c r="W19" s="386"/>
      <c r="X19" s="386"/>
      <c r="Y19" s="387"/>
      <c r="AA19" s="71"/>
      <c r="AB19" s="105"/>
      <c r="AC19" s="147"/>
      <c r="AD19" s="147"/>
      <c r="AE19" s="129"/>
      <c r="AF19" s="145"/>
      <c r="AG19" s="145"/>
      <c r="AH19" s="145"/>
      <c r="AI19" s="211"/>
      <c r="AJ19" s="210"/>
      <c r="AK19" s="115"/>
      <c r="AL19" s="115"/>
      <c r="AM19" s="115"/>
      <c r="AT19" s="115"/>
      <c r="AU19" s="115"/>
      <c r="AV19" s="115"/>
      <c r="AW19" s="64"/>
      <c r="AX19" s="211"/>
      <c r="AY19" s="114"/>
      <c r="AZ19" s="114"/>
      <c r="BA19" s="115"/>
      <c r="BB19" s="115"/>
      <c r="BC19" s="115"/>
      <c r="BD19" s="150"/>
      <c r="BE19" s="150"/>
      <c r="BF19" s="150"/>
      <c r="BG19" s="150"/>
      <c r="BH19" s="150"/>
      <c r="BI19" s="115"/>
      <c r="BJ19" s="115"/>
      <c r="BK19" s="115"/>
      <c r="BL19" s="115"/>
      <c r="BM19" s="211"/>
      <c r="BN19" s="211"/>
      <c r="BO19" s="114"/>
      <c r="BP19" s="114"/>
      <c r="BQ19" s="115"/>
      <c r="BR19" s="115"/>
      <c r="BS19" s="115"/>
      <c r="BT19" s="150"/>
      <c r="BU19" s="150"/>
      <c r="BV19" s="150"/>
      <c r="BW19" s="150"/>
      <c r="BX19" s="150"/>
      <c r="BY19" s="115"/>
      <c r="BZ19" s="115"/>
      <c r="CA19" s="115"/>
      <c r="CB19" s="115"/>
      <c r="CC19" s="64"/>
      <c r="CD19" s="211"/>
      <c r="CE19" s="114"/>
      <c r="CF19" s="114"/>
      <c r="CG19" s="115"/>
      <c r="CH19" s="115"/>
      <c r="CI19" s="115"/>
      <c r="CJ19" s="150"/>
      <c r="CK19" s="150"/>
      <c r="CL19" s="150"/>
      <c r="CM19" s="150"/>
      <c r="CN19" s="150"/>
      <c r="CO19" s="115"/>
      <c r="CP19" s="115"/>
      <c r="CQ19" s="115"/>
      <c r="CR19" s="115"/>
      <c r="CS19" s="211"/>
      <c r="CT19" s="211"/>
      <c r="CU19" s="114"/>
      <c r="CV19" s="114"/>
      <c r="CW19" s="115"/>
      <c r="CX19" s="115"/>
      <c r="CY19" s="115"/>
      <c r="CZ19" s="150"/>
      <c r="DA19" s="150"/>
      <c r="DB19" s="150"/>
      <c r="DC19" s="150"/>
      <c r="DD19" s="150"/>
      <c r="DE19" s="115"/>
      <c r="DF19" s="115"/>
      <c r="DG19" s="115"/>
      <c r="DH19" s="115"/>
      <c r="DI19" s="64"/>
      <c r="DJ19" s="211"/>
      <c r="DK19" s="114"/>
      <c r="DL19" s="114"/>
      <c r="DM19" s="115"/>
      <c r="DN19" s="115"/>
      <c r="DO19" s="115"/>
      <c r="DP19" s="150"/>
      <c r="DQ19" s="150"/>
      <c r="DR19" s="150"/>
      <c r="DS19" s="150"/>
      <c r="DT19" s="150"/>
      <c r="DU19" s="115"/>
      <c r="DV19" s="115"/>
      <c r="DW19" s="115"/>
      <c r="DX19" s="115"/>
      <c r="DY19" s="211"/>
      <c r="DZ19" s="211"/>
      <c r="EA19" s="114"/>
      <c r="EB19" s="114"/>
      <c r="EC19" s="115"/>
      <c r="ED19" s="115"/>
      <c r="EE19" s="115"/>
      <c r="EF19" s="150"/>
      <c r="EG19" s="150"/>
      <c r="EH19" s="150"/>
      <c r="EI19" s="150"/>
      <c r="EJ19" s="150"/>
      <c r="EK19" s="115"/>
      <c r="EL19" s="115"/>
      <c r="EM19" s="115"/>
      <c r="EN19" s="115"/>
      <c r="EO19" s="64"/>
      <c r="EP19" s="211"/>
      <c r="EQ19" s="114"/>
      <c r="ER19" s="114"/>
      <c r="ES19" s="115"/>
      <c r="ET19" s="115"/>
      <c r="EU19" s="115"/>
      <c r="EV19" s="150"/>
      <c r="EW19" s="150"/>
      <c r="EX19" s="150"/>
      <c r="EY19" s="150"/>
      <c r="EZ19" s="150"/>
      <c r="FA19" s="115"/>
      <c r="FB19" s="115"/>
      <c r="FC19" s="115"/>
      <c r="FD19" s="115"/>
      <c r="FE19" s="211"/>
      <c r="FF19" s="211"/>
      <c r="FG19" s="114"/>
      <c r="FH19" s="114"/>
      <c r="FI19" s="115"/>
      <c r="FJ19" s="115"/>
      <c r="FK19" s="115"/>
      <c r="FL19" s="150"/>
      <c r="FM19" s="150"/>
      <c r="FN19" s="150"/>
      <c r="FO19" s="150"/>
      <c r="FP19" s="150"/>
      <c r="FQ19" s="115"/>
      <c r="FR19" s="115"/>
      <c r="FS19" s="115"/>
      <c r="FT19" s="115"/>
      <c r="FU19" s="64"/>
      <c r="FV19" s="211"/>
      <c r="FW19" s="114"/>
      <c r="FX19" s="114"/>
      <c r="FY19" s="115"/>
      <c r="FZ19" s="115"/>
      <c r="GA19" s="115"/>
      <c r="GB19" s="150"/>
      <c r="GC19" s="150"/>
      <c r="GD19" s="150"/>
      <c r="GE19" s="150"/>
      <c r="GF19" s="150"/>
      <c r="GG19" s="115"/>
      <c r="GH19" s="115"/>
      <c r="GI19" s="115"/>
      <c r="GJ19" s="115"/>
      <c r="GK19" s="211"/>
      <c r="GL19" s="211"/>
      <c r="GM19" s="114"/>
      <c r="GN19" s="114"/>
      <c r="GO19" s="115"/>
      <c r="GP19" s="115"/>
      <c r="GQ19" s="115"/>
      <c r="GR19" s="150"/>
      <c r="GS19" s="150"/>
      <c r="GT19" s="150"/>
      <c r="GU19" s="150"/>
      <c r="GV19" s="150"/>
      <c r="GW19" s="115"/>
      <c r="GX19" s="115"/>
      <c r="GY19" s="115"/>
      <c r="GZ19" s="115"/>
      <c r="HA19" s="64"/>
      <c r="HB19" s="211"/>
      <c r="HC19" s="114"/>
      <c r="HD19" s="114"/>
      <c r="HE19" s="115"/>
      <c r="HF19" s="115"/>
      <c r="HG19" s="115"/>
      <c r="HH19" s="150"/>
      <c r="HI19" s="150"/>
      <c r="HJ19" s="150"/>
      <c r="HK19" s="150"/>
      <c r="HL19" s="150"/>
      <c r="HM19" s="115"/>
      <c r="HN19" s="115"/>
      <c r="HO19" s="115"/>
      <c r="HP19" s="115"/>
      <c r="HQ19" s="211"/>
      <c r="HR19" s="211"/>
      <c r="HS19" s="114"/>
      <c r="HT19" s="114"/>
      <c r="HU19" s="115"/>
      <c r="HV19" s="115"/>
      <c r="HW19" s="115"/>
      <c r="HX19" s="150"/>
      <c r="HY19" s="150"/>
      <c r="HZ19" s="150"/>
      <c r="IA19" s="150"/>
      <c r="IB19" s="150"/>
      <c r="IC19" s="115"/>
      <c r="ID19" s="115"/>
      <c r="IE19" s="115"/>
      <c r="IF19" s="115"/>
      <c r="IG19" s="64"/>
      <c r="IH19" s="211"/>
      <c r="II19" s="114"/>
      <c r="IJ19" s="114"/>
      <c r="IK19" s="115"/>
      <c r="IL19" s="115"/>
      <c r="IM19" s="115"/>
      <c r="IN19" s="150"/>
      <c r="IO19" s="150"/>
      <c r="IP19" s="150"/>
      <c r="IQ19" s="150"/>
      <c r="IR19" s="150"/>
      <c r="IS19" s="115"/>
      <c r="IT19" s="115"/>
      <c r="IU19" s="115"/>
    </row>
    <row r="20" spans="1:255" s="212" customFormat="1" ht="12" customHeight="1">
      <c r="C20" s="337"/>
      <c r="D20" s="338"/>
      <c r="E20" s="338"/>
      <c r="F20" s="338"/>
      <c r="G20" s="338"/>
      <c r="H20" s="338"/>
      <c r="I20" s="339"/>
      <c r="J20" s="339"/>
      <c r="K20" s="338"/>
      <c r="L20" s="338"/>
      <c r="M20" s="338"/>
      <c r="N20" s="338"/>
      <c r="O20" s="338"/>
      <c r="P20" s="338"/>
      <c r="Q20" s="338"/>
      <c r="R20" s="338"/>
      <c r="S20" s="338"/>
      <c r="T20" s="384"/>
      <c r="U20" s="384"/>
      <c r="V20" s="385"/>
      <c r="W20" s="386"/>
      <c r="X20" s="386"/>
      <c r="Y20" s="387"/>
      <c r="AA20" s="71"/>
      <c r="AB20" s="141"/>
      <c r="AC20" s="147"/>
      <c r="AD20" s="147"/>
      <c r="AE20" s="129"/>
      <c r="AF20" s="146"/>
      <c r="AG20" s="146"/>
      <c r="AH20" s="146"/>
      <c r="AI20" s="218"/>
      <c r="AJ20" s="218"/>
    </row>
    <row r="21" spans="1:255" s="212" customFormat="1" ht="6" customHeight="1">
      <c r="C21" s="337"/>
      <c r="D21" s="338"/>
      <c r="E21" s="338"/>
      <c r="F21" s="338"/>
      <c r="G21" s="338"/>
      <c r="H21" s="338"/>
      <c r="I21" s="339"/>
      <c r="J21" s="339"/>
      <c r="K21" s="338"/>
      <c r="L21" s="338"/>
      <c r="M21" s="338"/>
      <c r="N21" s="338"/>
      <c r="O21" s="338"/>
      <c r="P21" s="338"/>
      <c r="Q21" s="338"/>
      <c r="R21" s="338"/>
      <c r="S21" s="338"/>
      <c r="T21" s="219"/>
      <c r="U21" s="219"/>
      <c r="V21" s="132"/>
      <c r="W21" s="132"/>
      <c r="X21" s="132"/>
      <c r="Y21" s="133"/>
      <c r="Z21" s="134"/>
      <c r="AA21" s="132"/>
      <c r="AB21" s="91"/>
      <c r="AC21" s="91"/>
      <c r="AD21" s="91"/>
      <c r="AE21" s="91"/>
      <c r="AF21" s="135"/>
      <c r="AG21" s="135"/>
      <c r="AH21" s="135"/>
      <c r="AI21" s="218"/>
      <c r="AJ21" s="218"/>
    </row>
    <row r="22" spans="1:255" s="178" customFormat="1" ht="15" customHeight="1">
      <c r="C22" s="340"/>
      <c r="D22" s="623"/>
      <c r="E22" s="623"/>
      <c r="F22" s="624"/>
      <c r="G22" s="624"/>
      <c r="H22" s="624"/>
      <c r="I22" s="313"/>
      <c r="J22" s="313"/>
      <c r="K22" s="340"/>
      <c r="L22" s="623"/>
      <c r="M22" s="623"/>
      <c r="N22" s="624"/>
      <c r="O22" s="624"/>
      <c r="P22" s="624"/>
      <c r="Q22" s="181"/>
      <c r="T22" s="303"/>
      <c r="U22" s="303"/>
      <c r="V22" s="303"/>
      <c r="W22" s="303"/>
      <c r="X22" s="303"/>
      <c r="Y22" s="303"/>
      <c r="Z22" s="303"/>
      <c r="AA22" s="303"/>
      <c r="AB22" s="303"/>
      <c r="AC22" s="303"/>
      <c r="AD22" s="303"/>
      <c r="AE22" s="303"/>
      <c r="AF22" s="303"/>
      <c r="AG22" s="303"/>
      <c r="AH22" s="303"/>
      <c r="AI22" s="179"/>
      <c r="AJ22" s="179"/>
    </row>
    <row r="23" spans="1:255" s="178" customFormat="1" ht="15" customHeight="1">
      <c r="C23" s="341"/>
      <c r="D23" s="342"/>
      <c r="E23" s="342"/>
      <c r="F23" s="342"/>
      <c r="G23" s="342"/>
      <c r="H23" s="342"/>
      <c r="I23" s="343"/>
      <c r="J23" s="209"/>
      <c r="K23" s="341"/>
      <c r="L23" s="342"/>
      <c r="M23" s="342"/>
      <c r="N23" s="342"/>
      <c r="O23" s="342"/>
      <c r="P23" s="342"/>
      <c r="Q23" s="343"/>
      <c r="T23" s="344"/>
      <c r="U23" s="345"/>
      <c r="V23" s="388"/>
      <c r="W23" s="388"/>
      <c r="X23" s="388"/>
      <c r="Y23" s="388"/>
      <c r="Z23" s="388"/>
      <c r="AA23" s="388"/>
      <c r="AB23" s="388"/>
      <c r="AC23" s="388"/>
      <c r="AD23" s="388"/>
      <c r="AE23" s="388"/>
      <c r="AF23" s="388"/>
      <c r="AG23" s="388"/>
      <c r="AH23" s="388"/>
      <c r="AI23" s="179"/>
      <c r="AJ23" s="179"/>
    </row>
    <row r="24" spans="1:255" s="178" customFormat="1" ht="15" customHeight="1">
      <c r="C24" s="330"/>
      <c r="D24" s="270"/>
      <c r="E24" s="270"/>
      <c r="F24" s="270"/>
      <c r="G24" s="270"/>
      <c r="H24" s="270"/>
      <c r="I24" s="269"/>
      <c r="J24" s="269"/>
      <c r="K24" s="330"/>
      <c r="L24" s="270"/>
      <c r="M24" s="270"/>
      <c r="N24" s="270"/>
      <c r="O24" s="270"/>
      <c r="P24" s="270"/>
      <c r="Q24" s="269"/>
      <c r="T24" s="346"/>
      <c r="U24" s="207"/>
      <c r="V24" s="388"/>
      <c r="W24" s="388"/>
      <c r="X24" s="388"/>
      <c r="Y24" s="388"/>
      <c r="Z24" s="388"/>
      <c r="AA24" s="388"/>
      <c r="AB24" s="388"/>
      <c r="AC24" s="388"/>
      <c r="AD24" s="388"/>
      <c r="AE24" s="388"/>
      <c r="AF24" s="388"/>
      <c r="AG24" s="388"/>
      <c r="AH24" s="388"/>
      <c r="AI24" s="165"/>
      <c r="AJ24" s="179"/>
    </row>
    <row r="25" spans="1:255" s="178" customFormat="1" ht="15" customHeight="1">
      <c r="C25" s="330"/>
      <c r="D25" s="270"/>
      <c r="E25" s="270"/>
      <c r="F25" s="270"/>
      <c r="G25" s="270"/>
      <c r="H25" s="270"/>
      <c r="I25" s="269"/>
      <c r="J25" s="269"/>
      <c r="K25" s="330"/>
      <c r="L25" s="270"/>
      <c r="M25" s="270"/>
      <c r="N25" s="270"/>
      <c r="O25" s="270"/>
      <c r="P25" s="270"/>
      <c r="Q25" s="269"/>
      <c r="T25" s="347"/>
      <c r="U25" s="345"/>
      <c r="V25" s="388"/>
      <c r="W25" s="388"/>
      <c r="X25" s="388"/>
      <c r="Y25" s="388"/>
      <c r="Z25" s="388"/>
      <c r="AA25" s="388"/>
      <c r="AB25" s="388"/>
      <c r="AC25" s="388"/>
      <c r="AD25" s="388"/>
      <c r="AE25" s="388"/>
      <c r="AF25" s="388"/>
      <c r="AG25" s="388"/>
      <c r="AH25" s="388"/>
      <c r="AI25" s="165"/>
      <c r="AJ25" s="179"/>
    </row>
    <row r="26" spans="1:255" s="178" customFormat="1" ht="15" customHeight="1">
      <c r="C26" s="330"/>
      <c r="D26" s="270"/>
      <c r="E26" s="270"/>
      <c r="F26" s="270"/>
      <c r="G26" s="270"/>
      <c r="H26" s="270"/>
      <c r="I26" s="269"/>
      <c r="J26" s="269"/>
      <c r="K26" s="330"/>
      <c r="L26" s="270"/>
      <c r="M26" s="270"/>
      <c r="N26" s="270"/>
      <c r="O26" s="270"/>
      <c r="P26" s="270"/>
      <c r="Q26" s="269"/>
      <c r="T26" s="346"/>
      <c r="U26" s="207"/>
      <c r="V26" s="388"/>
      <c r="W26" s="388"/>
      <c r="X26" s="388"/>
      <c r="Y26" s="388"/>
      <c r="Z26" s="388"/>
      <c r="AA26" s="388"/>
      <c r="AB26" s="388"/>
      <c r="AC26" s="388"/>
      <c r="AD26" s="388"/>
      <c r="AE26" s="388"/>
      <c r="AF26" s="388"/>
      <c r="AG26" s="388"/>
      <c r="AH26" s="388"/>
      <c r="AI26" s="165"/>
      <c r="AJ26" s="179"/>
    </row>
    <row r="27" spans="1:255" s="178" customFormat="1" ht="15" customHeight="1">
      <c r="C27" s="330"/>
      <c r="D27" s="270"/>
      <c r="E27" s="348"/>
      <c r="F27" s="270"/>
      <c r="G27" s="270"/>
      <c r="H27" s="270"/>
      <c r="I27" s="269"/>
      <c r="J27" s="269"/>
      <c r="K27" s="330"/>
      <c r="L27" s="270"/>
      <c r="M27" s="270"/>
      <c r="N27" s="270"/>
      <c r="O27" s="270"/>
      <c r="P27" s="270"/>
      <c r="Q27" s="269"/>
      <c r="T27" s="344"/>
      <c r="U27" s="345"/>
      <c r="V27" s="388"/>
      <c r="W27" s="388"/>
      <c r="X27" s="388"/>
      <c r="Y27" s="388"/>
      <c r="Z27" s="388"/>
      <c r="AA27" s="388"/>
      <c r="AB27" s="388"/>
      <c r="AC27" s="388"/>
      <c r="AD27" s="388"/>
      <c r="AE27" s="388"/>
      <c r="AF27" s="388"/>
      <c r="AG27" s="388"/>
      <c r="AH27" s="388"/>
      <c r="AI27" s="165"/>
      <c r="AJ27" s="179"/>
    </row>
    <row r="28" spans="1:255" s="178" customFormat="1" ht="15" customHeight="1">
      <c r="C28" s="330"/>
      <c r="D28" s="270"/>
      <c r="E28" s="270"/>
      <c r="F28" s="270"/>
      <c r="G28" s="270"/>
      <c r="H28" s="270"/>
      <c r="I28" s="269"/>
      <c r="J28" s="269"/>
      <c r="K28" s="330"/>
      <c r="L28" s="270"/>
      <c r="M28" s="270"/>
      <c r="N28" s="270"/>
      <c r="O28" s="270"/>
      <c r="P28" s="270"/>
      <c r="Q28" s="269"/>
      <c r="T28" s="346"/>
      <c r="U28" s="207"/>
      <c r="V28" s="388"/>
      <c r="W28" s="388"/>
      <c r="X28" s="388"/>
      <c r="Y28" s="388"/>
      <c r="Z28" s="388"/>
      <c r="AA28" s="388"/>
      <c r="AB28" s="388"/>
      <c r="AC28" s="388"/>
      <c r="AD28" s="388"/>
      <c r="AE28" s="388"/>
      <c r="AF28" s="388"/>
      <c r="AG28" s="388"/>
      <c r="AH28" s="388"/>
      <c r="AI28" s="165"/>
      <c r="AJ28" s="179"/>
    </row>
    <row r="29" spans="1:255" s="178" customFormat="1" ht="15" customHeight="1">
      <c r="C29" s="330"/>
      <c r="D29" s="270"/>
      <c r="E29" s="270"/>
      <c r="F29" s="270"/>
      <c r="G29" s="270"/>
      <c r="H29" s="270"/>
      <c r="I29" s="269"/>
      <c r="J29" s="269"/>
      <c r="K29" s="330"/>
      <c r="L29" s="270"/>
      <c r="M29" s="270"/>
      <c r="N29" s="270"/>
      <c r="O29" s="270"/>
      <c r="P29" s="270"/>
      <c r="Q29" s="269"/>
      <c r="T29" s="347"/>
      <c r="U29" s="345"/>
      <c r="V29" s="388"/>
      <c r="W29" s="388"/>
      <c r="X29" s="388"/>
      <c r="Y29" s="388"/>
      <c r="Z29" s="388"/>
      <c r="AA29" s="388"/>
      <c r="AB29" s="388"/>
      <c r="AC29" s="388"/>
      <c r="AD29" s="388"/>
      <c r="AE29" s="388"/>
      <c r="AF29" s="388"/>
      <c r="AG29" s="388"/>
      <c r="AH29" s="388"/>
      <c r="AI29" s="165"/>
      <c r="AJ29" s="179"/>
    </row>
    <row r="30" spans="1:255" s="178" customFormat="1" ht="15" customHeight="1">
      <c r="C30" s="168"/>
      <c r="D30" s="166"/>
      <c r="E30" s="166"/>
      <c r="F30" s="166"/>
      <c r="G30" s="166"/>
      <c r="H30" s="166"/>
      <c r="I30" s="163"/>
      <c r="J30" s="163"/>
      <c r="K30" s="168"/>
      <c r="L30" s="166"/>
      <c r="M30" s="166"/>
      <c r="N30" s="166"/>
      <c r="O30" s="166"/>
      <c r="P30" s="166"/>
      <c r="Q30" s="163"/>
      <c r="T30" s="346"/>
      <c r="U30" s="207"/>
      <c r="V30" s="388"/>
      <c r="W30" s="388"/>
      <c r="X30" s="388"/>
      <c r="Y30" s="388"/>
      <c r="Z30" s="388"/>
      <c r="AA30" s="388"/>
      <c r="AB30" s="388"/>
      <c r="AC30" s="388"/>
      <c r="AD30" s="388"/>
      <c r="AE30" s="388"/>
      <c r="AF30" s="388"/>
      <c r="AG30" s="388"/>
      <c r="AH30" s="388"/>
      <c r="AI30" s="165"/>
      <c r="AJ30" s="179"/>
    </row>
    <row r="31" spans="1:255" s="178" customFormat="1" ht="15" customHeight="1">
      <c r="C31" s="168"/>
      <c r="D31" s="166"/>
      <c r="E31" s="166"/>
      <c r="F31" s="166"/>
      <c r="G31" s="166"/>
      <c r="H31" s="166"/>
      <c r="I31" s="163"/>
      <c r="J31" s="163"/>
      <c r="K31" s="168"/>
      <c r="L31" s="166"/>
      <c r="M31" s="166"/>
      <c r="N31" s="166"/>
      <c r="O31" s="166"/>
      <c r="P31" s="166"/>
      <c r="Q31" s="163"/>
      <c r="T31" s="344"/>
      <c r="U31" s="345"/>
      <c r="V31" s="388"/>
      <c r="W31" s="388"/>
      <c r="X31" s="388"/>
      <c r="Y31" s="388"/>
      <c r="Z31" s="388"/>
      <c r="AA31" s="388"/>
      <c r="AB31" s="388"/>
      <c r="AC31" s="388"/>
      <c r="AD31" s="388"/>
      <c r="AE31" s="388"/>
      <c r="AF31" s="388"/>
      <c r="AG31" s="388"/>
      <c r="AH31" s="388"/>
      <c r="AI31" s="165"/>
      <c r="AJ31" s="179"/>
    </row>
    <row r="32" spans="1:255" s="178" customFormat="1" ht="15" customHeight="1">
      <c r="C32" s="131"/>
      <c r="D32" s="176"/>
      <c r="E32" s="176"/>
      <c r="F32" s="176"/>
      <c r="G32" s="176"/>
      <c r="H32" s="176"/>
      <c r="I32" s="181"/>
      <c r="J32" s="181"/>
      <c r="K32" s="131"/>
      <c r="L32" s="176"/>
      <c r="M32" s="176"/>
      <c r="N32" s="176"/>
      <c r="O32" s="176"/>
      <c r="P32" s="176"/>
      <c r="Q32" s="181"/>
      <c r="T32" s="346"/>
      <c r="U32" s="207"/>
      <c r="V32" s="388"/>
      <c r="W32" s="388"/>
      <c r="X32" s="388"/>
      <c r="Y32" s="388"/>
      <c r="Z32" s="388"/>
      <c r="AA32" s="388"/>
      <c r="AB32" s="388"/>
      <c r="AC32" s="388"/>
      <c r="AD32" s="388"/>
      <c r="AE32" s="388"/>
      <c r="AF32" s="388"/>
      <c r="AG32" s="388"/>
      <c r="AH32" s="388"/>
      <c r="AI32" s="165"/>
      <c r="AJ32" s="179"/>
    </row>
    <row r="33" spans="3:36" s="178" customFormat="1" ht="15" customHeight="1">
      <c r="C33" s="340"/>
      <c r="D33" s="623"/>
      <c r="E33" s="623"/>
      <c r="F33" s="624"/>
      <c r="G33" s="624"/>
      <c r="H33" s="624"/>
      <c r="I33" s="181"/>
      <c r="J33" s="181"/>
      <c r="K33" s="340"/>
      <c r="L33" s="623"/>
      <c r="M33" s="623"/>
      <c r="N33" s="624"/>
      <c r="O33" s="624"/>
      <c r="P33" s="624"/>
      <c r="Q33" s="181"/>
      <c r="T33" s="347"/>
      <c r="U33" s="345"/>
      <c r="V33" s="388"/>
      <c r="W33" s="388"/>
      <c r="X33" s="388"/>
      <c r="Y33" s="388"/>
      <c r="Z33" s="388"/>
      <c r="AA33" s="388"/>
      <c r="AB33" s="388"/>
      <c r="AC33" s="388"/>
      <c r="AD33" s="388"/>
      <c r="AE33" s="388"/>
      <c r="AF33" s="388"/>
      <c r="AG33" s="388"/>
      <c r="AH33" s="388"/>
      <c r="AI33" s="165"/>
      <c r="AJ33" s="179"/>
    </row>
    <row r="34" spans="3:36" s="178" customFormat="1" ht="15" customHeight="1">
      <c r="C34" s="341"/>
      <c r="D34" s="342"/>
      <c r="E34" s="342"/>
      <c r="F34" s="342"/>
      <c r="G34" s="342"/>
      <c r="H34" s="342"/>
      <c r="I34" s="343"/>
      <c r="J34" s="209"/>
      <c r="K34" s="341"/>
      <c r="L34" s="342"/>
      <c r="M34" s="342"/>
      <c r="N34" s="342"/>
      <c r="O34" s="342"/>
      <c r="P34" s="342"/>
      <c r="Q34" s="343"/>
      <c r="T34" s="346"/>
      <c r="U34" s="207"/>
      <c r="V34" s="388"/>
      <c r="W34" s="388"/>
      <c r="X34" s="388"/>
      <c r="Y34" s="388"/>
      <c r="Z34" s="388"/>
      <c r="AA34" s="388"/>
      <c r="AB34" s="388"/>
      <c r="AC34" s="388"/>
      <c r="AD34" s="388"/>
      <c r="AE34" s="388"/>
      <c r="AF34" s="388"/>
      <c r="AG34" s="388"/>
      <c r="AH34" s="388"/>
      <c r="AI34" s="165"/>
      <c r="AJ34" s="179"/>
    </row>
    <row r="35" spans="3:36" s="178" customFormat="1" ht="15" customHeight="1">
      <c r="C35" s="330"/>
      <c r="D35" s="270"/>
      <c r="E35" s="270"/>
      <c r="F35" s="270"/>
      <c r="G35" s="270"/>
      <c r="H35" s="270"/>
      <c r="I35" s="269"/>
      <c r="J35" s="269"/>
      <c r="K35" s="330"/>
      <c r="L35" s="270"/>
      <c r="M35" s="270"/>
      <c r="N35" s="270"/>
      <c r="O35" s="270"/>
      <c r="P35" s="270"/>
      <c r="Q35" s="269"/>
      <c r="T35" s="344"/>
      <c r="U35" s="345"/>
      <c r="V35" s="388"/>
      <c r="W35" s="388"/>
      <c r="X35" s="388"/>
      <c r="Y35" s="388"/>
      <c r="Z35" s="388"/>
      <c r="AA35" s="388"/>
      <c r="AB35" s="388"/>
      <c r="AC35" s="388"/>
      <c r="AD35" s="388"/>
      <c r="AE35" s="388"/>
      <c r="AF35" s="388"/>
      <c r="AG35" s="388"/>
      <c r="AH35" s="388"/>
      <c r="AI35" s="165"/>
      <c r="AJ35" s="179"/>
    </row>
    <row r="36" spans="3:36" s="178" customFormat="1" ht="15" customHeight="1">
      <c r="C36" s="330"/>
      <c r="D36" s="270"/>
      <c r="E36" s="270"/>
      <c r="F36" s="270"/>
      <c r="G36" s="270"/>
      <c r="H36" s="270"/>
      <c r="I36" s="269"/>
      <c r="J36" s="269"/>
      <c r="K36" s="330"/>
      <c r="L36" s="270"/>
      <c r="M36" s="270"/>
      <c r="N36" s="270"/>
      <c r="O36" s="270"/>
      <c r="P36" s="270"/>
      <c r="Q36" s="269"/>
      <c r="T36" s="346"/>
      <c r="U36" s="207"/>
      <c r="V36" s="388"/>
      <c r="W36" s="388"/>
      <c r="X36" s="388"/>
      <c r="Y36" s="388"/>
      <c r="Z36" s="388"/>
      <c r="AA36" s="388"/>
      <c r="AB36" s="388"/>
      <c r="AC36" s="388"/>
      <c r="AD36" s="388"/>
      <c r="AE36" s="388"/>
      <c r="AF36" s="388"/>
      <c r="AG36" s="388"/>
      <c r="AH36" s="388"/>
      <c r="AI36" s="165"/>
      <c r="AJ36" s="179"/>
    </row>
    <row r="37" spans="3:36" s="178" customFormat="1" ht="15" customHeight="1">
      <c r="C37" s="330"/>
      <c r="D37" s="270"/>
      <c r="E37" s="270"/>
      <c r="F37" s="270"/>
      <c r="G37" s="270"/>
      <c r="H37" s="270"/>
      <c r="I37" s="269"/>
      <c r="J37" s="269"/>
      <c r="K37" s="330"/>
      <c r="L37" s="270"/>
      <c r="M37" s="270"/>
      <c r="N37" s="270"/>
      <c r="O37" s="270"/>
      <c r="P37" s="270"/>
      <c r="Q37" s="269"/>
      <c r="T37" s="347"/>
      <c r="U37" s="345"/>
      <c r="V37" s="388"/>
      <c r="W37" s="388"/>
      <c r="X37" s="388"/>
      <c r="Y37" s="388"/>
      <c r="Z37" s="388"/>
      <c r="AA37" s="388"/>
      <c r="AB37" s="388"/>
      <c r="AC37" s="388"/>
      <c r="AD37" s="388"/>
      <c r="AE37" s="388"/>
      <c r="AF37" s="388"/>
      <c r="AG37" s="388"/>
      <c r="AH37" s="388"/>
      <c r="AI37" s="165"/>
      <c r="AJ37" s="179"/>
    </row>
    <row r="38" spans="3:36" s="178" customFormat="1" ht="15" customHeight="1">
      <c r="C38" s="330"/>
      <c r="D38" s="270"/>
      <c r="E38" s="270"/>
      <c r="F38" s="270"/>
      <c r="G38" s="270"/>
      <c r="H38" s="270"/>
      <c r="I38" s="269"/>
      <c r="J38" s="269"/>
      <c r="K38" s="330"/>
      <c r="L38" s="270"/>
      <c r="M38" s="270"/>
      <c r="N38" s="270"/>
      <c r="O38" s="270"/>
      <c r="P38" s="270"/>
      <c r="Q38" s="269"/>
      <c r="T38" s="346"/>
      <c r="U38" s="207"/>
      <c r="V38" s="388"/>
      <c r="W38" s="388"/>
      <c r="X38" s="388"/>
      <c r="Y38" s="388"/>
      <c r="Z38" s="388"/>
      <c r="AA38" s="388"/>
      <c r="AB38" s="388"/>
      <c r="AC38" s="388"/>
      <c r="AD38" s="388"/>
      <c r="AE38" s="388"/>
      <c r="AF38" s="388"/>
      <c r="AG38" s="388"/>
      <c r="AH38" s="388"/>
      <c r="AI38" s="165"/>
      <c r="AJ38" s="179"/>
    </row>
    <row r="39" spans="3:36" s="178" customFormat="1" ht="15" customHeight="1">
      <c r="C39" s="330"/>
      <c r="D39" s="270"/>
      <c r="E39" s="270"/>
      <c r="F39" s="270"/>
      <c r="G39" s="270"/>
      <c r="H39" s="270"/>
      <c r="I39" s="269"/>
      <c r="J39" s="269"/>
      <c r="K39" s="330"/>
      <c r="L39" s="270"/>
      <c r="M39" s="270"/>
      <c r="N39" s="270"/>
      <c r="O39" s="270"/>
      <c r="P39" s="270"/>
      <c r="Q39" s="269"/>
      <c r="T39" s="344"/>
      <c r="U39" s="345"/>
      <c r="V39" s="388"/>
      <c r="W39" s="388"/>
      <c r="X39" s="388"/>
      <c r="Y39" s="388"/>
      <c r="Z39" s="388"/>
      <c r="AA39" s="388"/>
      <c r="AB39" s="388"/>
      <c r="AC39" s="388"/>
      <c r="AD39" s="388"/>
      <c r="AE39" s="388"/>
      <c r="AF39" s="388"/>
      <c r="AG39" s="388"/>
      <c r="AH39" s="388"/>
      <c r="AI39" s="165"/>
      <c r="AJ39" s="179"/>
    </row>
    <row r="40" spans="3:36" s="178" customFormat="1" ht="15" customHeight="1">
      <c r="C40" s="330"/>
      <c r="D40" s="270"/>
      <c r="E40" s="270"/>
      <c r="F40" s="270"/>
      <c r="G40" s="270"/>
      <c r="H40" s="270"/>
      <c r="I40" s="269"/>
      <c r="J40" s="269"/>
      <c r="K40" s="330"/>
      <c r="L40" s="270"/>
      <c r="M40" s="270"/>
      <c r="N40" s="270"/>
      <c r="O40" s="270"/>
      <c r="P40" s="270"/>
      <c r="Q40" s="269"/>
      <c r="T40" s="346"/>
      <c r="U40" s="207"/>
      <c r="V40" s="388"/>
      <c r="W40" s="388"/>
      <c r="X40" s="388"/>
      <c r="Y40" s="388"/>
      <c r="Z40" s="388"/>
      <c r="AA40" s="388"/>
      <c r="AB40" s="388"/>
      <c r="AC40" s="388"/>
      <c r="AD40" s="388"/>
      <c r="AE40" s="388"/>
      <c r="AF40" s="388"/>
      <c r="AG40" s="388"/>
      <c r="AH40" s="388"/>
      <c r="AI40" s="165"/>
      <c r="AJ40" s="179"/>
    </row>
    <row r="41" spans="3:36" s="178" customFormat="1" ht="15" customHeight="1">
      <c r="C41" s="131"/>
      <c r="D41" s="176"/>
      <c r="E41" s="176"/>
      <c r="F41" s="176"/>
      <c r="G41" s="176"/>
      <c r="H41" s="176"/>
      <c r="I41" s="181"/>
      <c r="J41" s="181"/>
      <c r="K41" s="131"/>
      <c r="L41" s="176"/>
      <c r="M41" s="176"/>
      <c r="N41" s="176"/>
      <c r="O41" s="176"/>
      <c r="P41" s="176"/>
      <c r="Q41" s="181"/>
      <c r="T41" s="347"/>
      <c r="U41" s="345"/>
      <c r="V41" s="388"/>
      <c r="W41" s="388"/>
      <c r="X41" s="388"/>
      <c r="Y41" s="388"/>
      <c r="Z41" s="388"/>
      <c r="AA41" s="388"/>
      <c r="AB41" s="388"/>
      <c r="AC41" s="388"/>
      <c r="AD41" s="388"/>
      <c r="AE41" s="388"/>
      <c r="AF41" s="388"/>
      <c r="AG41" s="388"/>
      <c r="AH41" s="388"/>
      <c r="AI41" s="165"/>
      <c r="AJ41" s="179"/>
    </row>
    <row r="42" spans="3:36" s="178" customFormat="1" ht="15" customHeight="1">
      <c r="C42" s="168"/>
      <c r="D42" s="166"/>
      <c r="E42" s="166"/>
      <c r="F42" s="166"/>
      <c r="G42" s="166"/>
      <c r="H42" s="166"/>
      <c r="I42" s="163"/>
      <c r="J42" s="163"/>
      <c r="K42" s="168"/>
      <c r="L42" s="166"/>
      <c r="M42" s="166"/>
      <c r="N42" s="166"/>
      <c r="O42" s="166"/>
      <c r="P42" s="166"/>
      <c r="Q42" s="163"/>
      <c r="T42" s="346"/>
      <c r="U42" s="207"/>
      <c r="V42" s="388"/>
      <c r="W42" s="388"/>
      <c r="X42" s="388"/>
      <c r="Y42" s="388"/>
      <c r="Z42" s="388"/>
      <c r="AA42" s="388"/>
      <c r="AB42" s="388"/>
      <c r="AC42" s="388"/>
      <c r="AD42" s="388"/>
      <c r="AE42" s="388"/>
      <c r="AF42" s="388"/>
      <c r="AG42" s="388"/>
      <c r="AH42" s="388"/>
      <c r="AI42" s="165"/>
      <c r="AJ42" s="179"/>
    </row>
    <row r="43" spans="3:36" s="178" customFormat="1" ht="15" customHeight="1">
      <c r="C43" s="168"/>
      <c r="D43" s="166"/>
      <c r="E43" s="166"/>
      <c r="F43" s="166"/>
      <c r="G43" s="166"/>
      <c r="H43" s="166"/>
      <c r="I43" s="163"/>
      <c r="J43" s="163"/>
      <c r="K43" s="168"/>
      <c r="L43" s="166"/>
      <c r="M43" s="166"/>
      <c r="N43" s="166"/>
      <c r="O43" s="166"/>
      <c r="P43" s="166"/>
      <c r="Q43" s="163"/>
      <c r="T43" s="344"/>
      <c r="U43" s="345"/>
      <c r="V43" s="388"/>
      <c r="W43" s="388"/>
      <c r="X43" s="388"/>
      <c r="Y43" s="388"/>
      <c r="Z43" s="388"/>
      <c r="AA43" s="388"/>
      <c r="AB43" s="388"/>
      <c r="AC43" s="388"/>
      <c r="AD43" s="388"/>
      <c r="AE43" s="388"/>
      <c r="AF43" s="388"/>
      <c r="AG43" s="388"/>
      <c r="AH43" s="388"/>
      <c r="AI43" s="165"/>
      <c r="AJ43" s="179"/>
    </row>
    <row r="44" spans="3:36" s="178" customFormat="1" ht="15" customHeight="1">
      <c r="C44" s="349"/>
      <c r="D44" s="623"/>
      <c r="E44" s="623"/>
      <c r="F44" s="624"/>
      <c r="G44" s="624"/>
      <c r="H44" s="624"/>
      <c r="I44" s="181"/>
      <c r="J44" s="181"/>
      <c r="K44" s="340"/>
      <c r="L44" s="623"/>
      <c r="M44" s="623"/>
      <c r="N44" s="624"/>
      <c r="O44" s="624"/>
      <c r="P44" s="624"/>
      <c r="Q44" s="181"/>
      <c r="T44" s="346"/>
      <c r="U44" s="207"/>
      <c r="V44" s="388"/>
      <c r="W44" s="388"/>
      <c r="X44" s="388"/>
      <c r="Y44" s="388"/>
      <c r="Z44" s="388"/>
      <c r="AA44" s="388"/>
      <c r="AB44" s="388"/>
      <c r="AC44" s="388"/>
      <c r="AD44" s="388"/>
      <c r="AE44" s="388"/>
      <c r="AF44" s="388"/>
      <c r="AG44" s="388"/>
      <c r="AH44" s="388"/>
      <c r="AI44" s="165"/>
      <c r="AJ44" s="179"/>
    </row>
    <row r="45" spans="3:36" s="178" customFormat="1" ht="15" customHeight="1">
      <c r="C45" s="341"/>
      <c r="D45" s="342"/>
      <c r="E45" s="342"/>
      <c r="F45" s="342"/>
      <c r="G45" s="342"/>
      <c r="H45" s="342"/>
      <c r="I45" s="343"/>
      <c r="J45" s="209"/>
      <c r="K45" s="341"/>
      <c r="L45" s="342"/>
      <c r="M45" s="342"/>
      <c r="N45" s="342"/>
      <c r="O45" s="342"/>
      <c r="P45" s="342"/>
      <c r="Q45" s="343"/>
      <c r="T45" s="347"/>
      <c r="U45" s="345"/>
      <c r="V45" s="388"/>
      <c r="W45" s="388"/>
      <c r="X45" s="388"/>
      <c r="Y45" s="388"/>
      <c r="Z45" s="388"/>
      <c r="AA45" s="388"/>
      <c r="AB45" s="388"/>
      <c r="AC45" s="388"/>
      <c r="AD45" s="388"/>
      <c r="AE45" s="388"/>
      <c r="AF45" s="388"/>
      <c r="AG45" s="388"/>
      <c r="AH45" s="388"/>
      <c r="AI45" s="165"/>
      <c r="AJ45" s="179"/>
    </row>
    <row r="46" spans="3:36" s="178" customFormat="1" ht="15" customHeight="1">
      <c r="C46" s="330"/>
      <c r="D46" s="270"/>
      <c r="E46" s="270"/>
      <c r="F46" s="270"/>
      <c r="G46" s="270"/>
      <c r="H46" s="270"/>
      <c r="I46" s="269"/>
      <c r="J46" s="269"/>
      <c r="K46" s="330"/>
      <c r="L46" s="270"/>
      <c r="M46" s="270"/>
      <c r="N46" s="270"/>
      <c r="O46" s="270"/>
      <c r="P46" s="270"/>
      <c r="Q46" s="269"/>
      <c r="T46" s="346"/>
      <c r="U46" s="207"/>
      <c r="V46" s="388"/>
      <c r="W46" s="388"/>
      <c r="X46" s="388"/>
      <c r="Y46" s="388"/>
      <c r="Z46" s="388"/>
      <c r="AA46" s="388"/>
      <c r="AB46" s="388"/>
      <c r="AC46" s="388"/>
      <c r="AD46" s="388"/>
      <c r="AE46" s="388"/>
      <c r="AF46" s="388"/>
      <c r="AG46" s="388"/>
      <c r="AH46" s="388"/>
      <c r="AI46" s="165"/>
      <c r="AJ46" s="179"/>
    </row>
    <row r="47" spans="3:36" s="178" customFormat="1" ht="15" customHeight="1">
      <c r="C47" s="330"/>
      <c r="D47" s="270"/>
      <c r="E47" s="270"/>
      <c r="F47" s="270"/>
      <c r="G47" s="270"/>
      <c r="H47" s="270"/>
      <c r="I47" s="269"/>
      <c r="J47" s="269"/>
      <c r="K47" s="330"/>
      <c r="L47" s="270"/>
      <c r="M47" s="270"/>
      <c r="N47" s="270"/>
      <c r="O47" s="270"/>
      <c r="P47" s="270"/>
      <c r="Q47" s="269"/>
      <c r="T47" s="344"/>
      <c r="U47" s="345"/>
      <c r="V47" s="388"/>
      <c r="W47" s="388"/>
      <c r="X47" s="388"/>
      <c r="Y47" s="388"/>
      <c r="Z47" s="388"/>
      <c r="AA47" s="388"/>
      <c r="AB47" s="388"/>
      <c r="AC47" s="388"/>
      <c r="AD47" s="388"/>
      <c r="AE47" s="388"/>
      <c r="AF47" s="388"/>
      <c r="AG47" s="388"/>
      <c r="AH47" s="388"/>
      <c r="AI47" s="165"/>
      <c r="AJ47" s="179"/>
    </row>
    <row r="48" spans="3:36" s="178" customFormat="1" ht="15" customHeight="1">
      <c r="C48" s="330"/>
      <c r="D48" s="270"/>
      <c r="E48" s="270"/>
      <c r="F48" s="270"/>
      <c r="G48" s="270"/>
      <c r="H48" s="270"/>
      <c r="I48" s="269"/>
      <c r="J48" s="269"/>
      <c r="K48" s="330"/>
      <c r="L48" s="270"/>
      <c r="M48" s="270"/>
      <c r="N48" s="270"/>
      <c r="O48" s="270"/>
      <c r="P48" s="270"/>
      <c r="Q48" s="269"/>
      <c r="T48" s="389"/>
      <c r="U48" s="389"/>
      <c r="V48" s="388"/>
      <c r="W48" s="388"/>
      <c r="X48" s="388"/>
      <c r="Y48" s="388"/>
      <c r="Z48" s="388"/>
      <c r="AA48" s="388"/>
      <c r="AB48" s="388"/>
      <c r="AC48" s="388"/>
      <c r="AD48" s="388"/>
      <c r="AE48" s="388"/>
      <c r="AF48" s="388"/>
      <c r="AG48" s="388"/>
      <c r="AH48" s="388"/>
      <c r="AI48" s="165"/>
      <c r="AJ48" s="179"/>
    </row>
    <row r="49" spans="1:36" s="178" customFormat="1" ht="15" customHeight="1">
      <c r="C49" s="330"/>
      <c r="D49" s="330"/>
      <c r="E49" s="270"/>
      <c r="F49" s="270"/>
      <c r="G49" s="270"/>
      <c r="H49" s="270"/>
      <c r="I49" s="269"/>
      <c r="J49" s="269"/>
      <c r="K49" s="330"/>
      <c r="L49" s="270"/>
      <c r="M49" s="270"/>
      <c r="N49" s="270"/>
      <c r="O49" s="270"/>
      <c r="P49" s="270"/>
      <c r="Q49" s="269"/>
      <c r="T49" s="350"/>
      <c r="U49" s="345"/>
      <c r="V49" s="388"/>
      <c r="W49" s="388"/>
      <c r="X49" s="388"/>
      <c r="Y49" s="388"/>
      <c r="Z49" s="388"/>
      <c r="AA49" s="388"/>
      <c r="AB49" s="388"/>
      <c r="AC49" s="388"/>
      <c r="AD49" s="388"/>
      <c r="AE49" s="388"/>
      <c r="AF49" s="388"/>
      <c r="AG49" s="388"/>
      <c r="AH49" s="388"/>
      <c r="AI49" s="165"/>
      <c r="AJ49" s="179"/>
    </row>
    <row r="50" spans="1:36" s="178" customFormat="1" ht="15" customHeight="1">
      <c r="C50" s="330"/>
      <c r="D50" s="270"/>
      <c r="E50" s="270"/>
      <c r="F50" s="270"/>
      <c r="G50" s="270"/>
      <c r="H50" s="270"/>
      <c r="I50" s="270"/>
      <c r="J50" s="270"/>
      <c r="K50" s="330"/>
      <c r="L50" s="270"/>
      <c r="M50" s="270"/>
      <c r="N50" s="270"/>
      <c r="O50" s="270"/>
      <c r="P50" s="270"/>
      <c r="Q50" s="269"/>
      <c r="T50" s="207"/>
      <c r="U50" s="207"/>
      <c r="V50" s="388"/>
      <c r="W50" s="388"/>
      <c r="X50" s="388"/>
      <c r="Y50" s="388"/>
      <c r="Z50" s="388"/>
      <c r="AA50" s="388"/>
      <c r="AB50" s="388"/>
      <c r="AC50" s="388"/>
      <c r="AD50" s="388"/>
      <c r="AE50" s="388"/>
      <c r="AF50" s="388"/>
      <c r="AG50" s="388"/>
      <c r="AH50" s="388"/>
      <c r="AI50" s="165"/>
      <c r="AJ50" s="179"/>
    </row>
    <row r="51" spans="1:36" s="178" customFormat="1" ht="15" customHeight="1">
      <c r="C51" s="330"/>
      <c r="D51" s="270"/>
      <c r="E51" s="270"/>
      <c r="F51" s="270"/>
      <c r="G51" s="270"/>
      <c r="H51" s="270"/>
      <c r="I51" s="269"/>
      <c r="J51" s="269"/>
      <c r="K51" s="330"/>
      <c r="L51" s="270"/>
      <c r="M51" s="270"/>
      <c r="N51" s="270"/>
      <c r="O51" s="270"/>
      <c r="P51" s="270"/>
      <c r="Q51" s="269"/>
      <c r="T51" s="344"/>
      <c r="U51" s="345"/>
      <c r="V51" s="388"/>
      <c r="W51" s="388"/>
      <c r="X51" s="388"/>
      <c r="Y51" s="388"/>
      <c r="Z51" s="388"/>
      <c r="AA51" s="388"/>
      <c r="AB51" s="388"/>
      <c r="AC51" s="388"/>
      <c r="AD51" s="388"/>
      <c r="AE51" s="388"/>
      <c r="AF51" s="388"/>
      <c r="AG51" s="388"/>
      <c r="AH51" s="388"/>
      <c r="AI51" s="165"/>
      <c r="AJ51" s="179"/>
    </row>
    <row r="52" spans="1:36" s="178" customFormat="1" ht="15" customHeight="1">
      <c r="A52" s="91"/>
      <c r="C52" s="131"/>
      <c r="D52" s="176"/>
      <c r="E52" s="176"/>
      <c r="F52" s="176"/>
      <c r="G52" s="176"/>
      <c r="H52" s="176"/>
      <c r="I52" s="181"/>
      <c r="J52" s="181"/>
      <c r="K52" s="176"/>
      <c r="L52" s="131"/>
      <c r="M52" s="176"/>
      <c r="N52" s="641"/>
      <c r="O52" s="641"/>
      <c r="P52" s="176"/>
      <c r="Q52" s="176"/>
      <c r="R52" s="176"/>
      <c r="S52" s="176"/>
      <c r="T52" s="207"/>
      <c r="U52" s="207"/>
      <c r="V52" s="388"/>
      <c r="W52" s="388"/>
      <c r="X52" s="388"/>
      <c r="Y52" s="388"/>
      <c r="Z52" s="388"/>
      <c r="AA52" s="388"/>
      <c r="AB52" s="388"/>
      <c r="AC52" s="388"/>
      <c r="AD52" s="388"/>
      <c r="AE52" s="388"/>
      <c r="AF52" s="388"/>
      <c r="AG52" s="388"/>
      <c r="AH52" s="388"/>
      <c r="AI52" s="165"/>
      <c r="AJ52" s="196"/>
    </row>
    <row r="53" spans="1:36" s="178" customFormat="1" ht="15" customHeight="1">
      <c r="A53" s="175"/>
      <c r="D53" s="351"/>
      <c r="E53" s="351"/>
      <c r="F53" s="351"/>
      <c r="G53" s="352"/>
      <c r="H53" s="132"/>
      <c r="I53" s="132"/>
      <c r="J53" s="132"/>
      <c r="K53" s="353"/>
      <c r="L53" s="353"/>
      <c r="M53" s="353"/>
      <c r="N53" s="132"/>
      <c r="O53" s="226"/>
      <c r="P53" s="226"/>
      <c r="Q53" s="226"/>
      <c r="R53" s="64"/>
      <c r="S53" s="64"/>
      <c r="T53" s="350"/>
      <c r="U53" s="345"/>
      <c r="V53" s="388"/>
      <c r="W53" s="388"/>
      <c r="X53" s="388"/>
      <c r="Y53" s="388"/>
      <c r="Z53" s="388"/>
      <c r="AA53" s="388"/>
      <c r="AB53" s="388"/>
      <c r="AC53" s="388"/>
      <c r="AD53" s="388"/>
      <c r="AE53" s="388"/>
      <c r="AF53" s="388"/>
      <c r="AG53" s="388"/>
      <c r="AH53" s="388"/>
      <c r="AI53" s="165"/>
      <c r="AJ53" s="198"/>
    </row>
    <row r="54" spans="1:36" s="178" customFormat="1" ht="15" customHeight="1">
      <c r="A54" s="175"/>
      <c r="E54" s="354"/>
      <c r="F54" s="354"/>
      <c r="G54" s="352"/>
      <c r="H54" s="132"/>
      <c r="I54" s="132"/>
      <c r="J54" s="132"/>
      <c r="K54" s="353"/>
      <c r="L54" s="353"/>
      <c r="M54" s="353"/>
      <c r="N54" s="132"/>
      <c r="O54" s="355"/>
      <c r="P54" s="355"/>
      <c r="Q54" s="356"/>
      <c r="R54" s="91"/>
      <c r="S54" s="91"/>
      <c r="T54" s="207"/>
      <c r="U54" s="207"/>
      <c r="V54" s="388"/>
      <c r="W54" s="388"/>
      <c r="X54" s="388"/>
      <c r="Y54" s="388"/>
      <c r="Z54" s="388"/>
      <c r="AA54" s="388"/>
      <c r="AB54" s="388"/>
      <c r="AC54" s="388"/>
      <c r="AD54" s="388"/>
      <c r="AE54" s="388"/>
      <c r="AF54" s="388"/>
      <c r="AG54" s="388"/>
      <c r="AH54" s="388"/>
      <c r="AI54" s="165"/>
      <c r="AJ54" s="198"/>
    </row>
    <row r="55" spans="1:36" ht="6" customHeight="1">
      <c r="B55" s="91"/>
      <c r="C55" s="91"/>
      <c r="D55" s="91"/>
      <c r="E55" s="91"/>
      <c r="F55" s="91"/>
      <c r="G55" s="91"/>
      <c r="H55" s="91"/>
      <c r="I55" s="181"/>
      <c r="J55" s="181"/>
      <c r="K55" s="91"/>
      <c r="L55" s="91"/>
      <c r="M55" s="91"/>
      <c r="N55" s="91"/>
      <c r="O55" s="91"/>
      <c r="P55" s="91"/>
      <c r="Q55" s="91"/>
      <c r="R55" s="91"/>
      <c r="S55" s="91"/>
      <c r="T55" s="108"/>
      <c r="U55" s="184"/>
      <c r="V55" s="184"/>
      <c r="W55" s="184"/>
      <c r="X55" s="184"/>
      <c r="Y55" s="184"/>
      <c r="Z55" s="184"/>
      <c r="AA55" s="184"/>
      <c r="AB55" s="184"/>
      <c r="AC55" s="184"/>
      <c r="AD55" s="184"/>
      <c r="AE55" s="184"/>
      <c r="AF55" s="184"/>
      <c r="AG55" s="184"/>
      <c r="AH55" s="184"/>
      <c r="AI55" s="180"/>
      <c r="AJ55" s="180"/>
    </row>
    <row r="56" spans="1:36" ht="15" customHeight="1">
      <c r="B56" s="91"/>
      <c r="C56" s="91"/>
      <c r="D56" s="91"/>
      <c r="E56" s="91"/>
      <c r="F56" s="91"/>
      <c r="G56" s="91"/>
      <c r="H56" s="91"/>
      <c r="I56" s="91"/>
      <c r="J56" s="91"/>
      <c r="K56" s="91"/>
      <c r="L56" s="91"/>
      <c r="M56" s="91"/>
      <c r="N56" s="91"/>
      <c r="O56" s="91"/>
      <c r="P56" s="91"/>
      <c r="Q56" s="91"/>
      <c r="R56" s="91"/>
      <c r="S56" s="91"/>
      <c r="T56" s="91"/>
      <c r="U56" s="91"/>
      <c r="V56" s="182"/>
      <c r="W56" s="183"/>
      <c r="X56" s="91"/>
      <c r="Y56" s="91"/>
      <c r="Z56" s="91"/>
      <c r="AA56" s="91"/>
      <c r="AB56" s="91"/>
      <c r="AC56" s="91"/>
      <c r="AD56" s="91"/>
      <c r="AE56" s="180"/>
      <c r="AF56" s="180"/>
      <c r="AG56" s="180"/>
      <c r="AH56" s="180"/>
      <c r="AI56" s="180"/>
      <c r="AJ56" s="180"/>
    </row>
    <row r="57" spans="1:36" ht="15" customHeight="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180"/>
      <c r="AF57" s="180"/>
      <c r="AG57" s="180"/>
      <c r="AH57" s="180"/>
      <c r="AI57" s="180"/>
      <c r="AJ57" s="180"/>
    </row>
    <row r="58" spans="1:36" ht="15" customHeight="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180"/>
      <c r="AF58" s="180"/>
      <c r="AG58" s="180"/>
      <c r="AH58" s="180"/>
      <c r="AI58" s="180"/>
      <c r="AJ58" s="180"/>
    </row>
    <row r="59" spans="1:36" ht="15" customHeight="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180"/>
      <c r="AF59" s="180"/>
      <c r="AG59" s="180"/>
      <c r="AH59" s="180"/>
      <c r="AI59" s="180"/>
      <c r="AJ59" s="180"/>
    </row>
    <row r="60" spans="1:36" ht="15" customHeigh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180"/>
      <c r="AF60" s="180"/>
      <c r="AG60" s="180"/>
      <c r="AH60" s="180"/>
      <c r="AI60" s="180"/>
      <c r="AJ60" s="180"/>
    </row>
    <row r="61" spans="1:36" ht="15" customHeight="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180"/>
      <c r="AF61" s="180"/>
      <c r="AG61" s="180"/>
      <c r="AH61" s="180"/>
      <c r="AI61" s="180"/>
      <c r="AJ61" s="180"/>
    </row>
    <row r="62" spans="1:36" ht="24.75" customHeight="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180"/>
      <c r="AF62" s="180"/>
      <c r="AG62" s="180"/>
      <c r="AH62" s="180"/>
      <c r="AI62" s="180"/>
      <c r="AJ62" s="180"/>
    </row>
    <row r="63" spans="1:36" ht="24.75" customHeight="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180"/>
      <c r="AF63" s="180"/>
      <c r="AG63" s="180"/>
      <c r="AH63" s="180"/>
      <c r="AI63" s="180"/>
      <c r="AJ63" s="180"/>
    </row>
    <row r="64" spans="1:36" ht="24.75" customHeight="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180"/>
      <c r="AF64" s="180"/>
      <c r="AG64" s="180"/>
      <c r="AH64" s="180"/>
      <c r="AI64" s="180"/>
      <c r="AJ64" s="180"/>
    </row>
    <row r="65" spans="2:36" ht="24.75" customHeight="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180"/>
      <c r="AF65" s="180"/>
      <c r="AG65" s="180"/>
      <c r="AH65" s="180"/>
      <c r="AI65" s="180"/>
      <c r="AJ65" s="180"/>
    </row>
    <row r="66" spans="2:36" ht="24">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180"/>
      <c r="AF66" s="180"/>
      <c r="AG66" s="180"/>
      <c r="AH66" s="180"/>
      <c r="AI66" s="180"/>
      <c r="AJ66" s="180"/>
    </row>
    <row r="67" spans="2:36" ht="24">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180"/>
      <c r="AF67" s="180"/>
      <c r="AG67" s="180"/>
      <c r="AH67" s="180"/>
      <c r="AI67" s="180"/>
      <c r="AJ67" s="180"/>
    </row>
    <row r="68" spans="2:36" ht="24">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180"/>
      <c r="AF68" s="180"/>
      <c r="AG68" s="180"/>
      <c r="AH68" s="180"/>
      <c r="AI68" s="180"/>
      <c r="AJ68" s="180"/>
    </row>
    <row r="69" spans="2:36" ht="24">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180"/>
      <c r="AF69" s="180"/>
      <c r="AG69" s="180"/>
      <c r="AH69" s="180"/>
      <c r="AI69" s="180"/>
      <c r="AJ69" s="180"/>
    </row>
    <row r="70" spans="2:36" ht="24">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180"/>
      <c r="AF70" s="180"/>
      <c r="AG70" s="180"/>
      <c r="AH70" s="180"/>
      <c r="AI70" s="180"/>
      <c r="AJ70" s="180"/>
    </row>
    <row r="71" spans="2:36" ht="24">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180"/>
      <c r="AF71" s="180"/>
      <c r="AG71" s="180"/>
      <c r="AH71" s="180"/>
      <c r="AI71" s="180"/>
      <c r="AJ71" s="180"/>
    </row>
    <row r="72" spans="2:36" ht="24">
      <c r="AE72" s="13"/>
      <c r="AF72" s="13"/>
      <c r="AG72" s="13"/>
      <c r="AH72" s="13"/>
      <c r="AI72" s="13"/>
      <c r="AJ72" s="180"/>
    </row>
    <row r="73" spans="2:36" ht="24">
      <c r="AE73" s="13"/>
      <c r="AF73" s="13"/>
      <c r="AG73" s="13"/>
      <c r="AH73" s="13"/>
      <c r="AI73" s="13"/>
      <c r="AJ73" s="180"/>
    </row>
    <row r="74" spans="2:36" ht="24">
      <c r="AE74" s="13"/>
      <c r="AF74" s="13"/>
      <c r="AG74" s="13"/>
      <c r="AH74" s="13"/>
      <c r="AI74" s="13"/>
      <c r="AJ74" s="180"/>
    </row>
    <row r="75" spans="2:36" ht="24">
      <c r="AE75" s="13"/>
      <c r="AF75" s="13"/>
      <c r="AG75" s="13"/>
      <c r="AH75" s="13"/>
      <c r="AI75" s="13"/>
      <c r="AJ75" s="180"/>
    </row>
    <row r="76" spans="2:36" ht="28.5">
      <c r="Y76" s="25"/>
      <c r="Z76" s="26"/>
      <c r="AA76" s="14"/>
      <c r="AC76" s="23"/>
      <c r="AE76" s="13"/>
      <c r="AF76" s="13"/>
      <c r="AG76" s="13"/>
      <c r="AH76" s="13"/>
      <c r="AI76" s="13"/>
      <c r="AJ76" s="180"/>
    </row>
    <row r="77" spans="2:36" ht="28.5">
      <c r="Y77" s="15"/>
      <c r="Z77" s="16"/>
      <c r="AA77" s="16"/>
      <c r="AB77" s="16"/>
      <c r="AE77" s="13"/>
      <c r="AF77" s="13"/>
      <c r="AG77" s="13"/>
      <c r="AH77" s="13"/>
      <c r="AI77" s="13"/>
      <c r="AJ77" s="180"/>
    </row>
    <row r="78" spans="2:36" ht="24">
      <c r="X78" s="17"/>
      <c r="Y78" s="18"/>
      <c r="Z78" s="18"/>
      <c r="AA78" s="18"/>
      <c r="AB78" s="18"/>
      <c r="AC78" s="18"/>
      <c r="AD78" s="19"/>
      <c r="AE78" s="13"/>
      <c r="AF78" s="13"/>
      <c r="AG78" s="13"/>
      <c r="AH78" s="13"/>
      <c r="AI78" s="13"/>
      <c r="AJ78" s="180"/>
    </row>
    <row r="79" spans="2:36" ht="24">
      <c r="X79" s="20"/>
      <c r="Y79" s="21"/>
      <c r="Z79" s="21"/>
      <c r="AA79" s="21"/>
      <c r="AB79" s="21"/>
      <c r="AC79" s="21"/>
      <c r="AD79" s="22"/>
      <c r="AE79" s="13"/>
      <c r="AF79" s="13"/>
      <c r="AG79" s="13"/>
      <c r="AH79" s="13"/>
      <c r="AI79" s="13"/>
      <c r="AJ79" s="180"/>
    </row>
    <row r="80" spans="2:36" ht="24">
      <c r="AE80" s="13"/>
      <c r="AF80" s="13"/>
      <c r="AG80" s="13"/>
      <c r="AH80" s="13"/>
      <c r="AI80" s="13"/>
      <c r="AJ80" s="180"/>
    </row>
    <row r="81" spans="31:36" ht="24">
      <c r="AE81" s="13"/>
      <c r="AF81" s="13"/>
      <c r="AG81" s="13"/>
      <c r="AH81" s="13"/>
      <c r="AI81" s="13"/>
      <c r="AJ81" s="180"/>
    </row>
    <row r="82" spans="31:36" ht="24">
      <c r="AE82" s="13"/>
      <c r="AF82" s="13"/>
      <c r="AG82" s="13"/>
      <c r="AH82" s="13"/>
      <c r="AI82" s="13"/>
      <c r="AJ82" s="180"/>
    </row>
    <row r="83" spans="31:36" ht="24">
      <c r="AE83" s="13"/>
      <c r="AF83" s="13"/>
      <c r="AG83" s="13"/>
      <c r="AH83" s="13"/>
      <c r="AI83" s="13"/>
      <c r="AJ83" s="180"/>
    </row>
    <row r="84" spans="31:36" ht="24">
      <c r="AE84" s="13"/>
      <c r="AF84" s="13"/>
      <c r="AG84" s="13"/>
      <c r="AH84" s="13"/>
      <c r="AI84" s="13"/>
      <c r="AJ84" s="180"/>
    </row>
    <row r="85" spans="31:36" ht="24">
      <c r="AE85" s="13"/>
      <c r="AF85" s="13"/>
      <c r="AG85" s="13"/>
      <c r="AH85" s="13"/>
      <c r="AI85" s="13"/>
      <c r="AJ85" s="180"/>
    </row>
    <row r="86" spans="31:36" ht="24">
      <c r="AE86" s="13"/>
      <c r="AF86" s="13"/>
      <c r="AG86" s="13"/>
      <c r="AH86" s="13"/>
      <c r="AI86" s="13"/>
      <c r="AJ86" s="180"/>
    </row>
    <row r="87" spans="31:36" ht="24">
      <c r="AE87" s="13"/>
      <c r="AF87" s="13"/>
      <c r="AG87" s="13"/>
      <c r="AH87" s="13"/>
      <c r="AI87" s="13"/>
      <c r="AJ87" s="180"/>
    </row>
    <row r="88" spans="31:36" ht="24">
      <c r="AE88" s="13"/>
      <c r="AF88" s="13"/>
      <c r="AG88" s="13"/>
      <c r="AH88" s="13"/>
      <c r="AI88" s="13"/>
      <c r="AJ88" s="180"/>
    </row>
    <row r="89" spans="31:36" ht="24">
      <c r="AE89" s="13"/>
      <c r="AF89" s="13"/>
      <c r="AG89" s="13"/>
      <c r="AH89" s="13"/>
      <c r="AI89" s="13"/>
      <c r="AJ89" s="180"/>
    </row>
    <row r="90" spans="31:36" ht="24">
      <c r="AE90" s="13"/>
      <c r="AF90" s="13"/>
      <c r="AG90" s="13"/>
      <c r="AH90" s="13"/>
      <c r="AI90" s="13"/>
      <c r="AJ90" s="180"/>
    </row>
    <row r="91" spans="31:36" ht="24">
      <c r="AE91" s="13"/>
      <c r="AF91" s="13"/>
      <c r="AG91" s="13"/>
      <c r="AH91" s="13"/>
      <c r="AI91" s="13"/>
      <c r="AJ91" s="180"/>
    </row>
    <row r="92" spans="31:36" ht="24">
      <c r="AE92" s="13"/>
      <c r="AF92" s="13"/>
      <c r="AG92" s="13"/>
      <c r="AH92" s="13"/>
      <c r="AI92" s="13"/>
      <c r="AJ92" s="180"/>
    </row>
    <row r="93" spans="31:36" ht="24">
      <c r="AE93" s="13"/>
      <c r="AF93" s="13"/>
      <c r="AG93" s="13"/>
      <c r="AH93" s="13"/>
      <c r="AI93" s="13"/>
      <c r="AJ93" s="180"/>
    </row>
    <row r="94" spans="31:36" ht="24">
      <c r="AE94" s="13"/>
      <c r="AF94" s="13"/>
      <c r="AG94" s="13"/>
      <c r="AH94" s="13"/>
      <c r="AI94" s="13"/>
      <c r="AJ94" s="180"/>
    </row>
    <row r="95" spans="31:36" ht="24">
      <c r="AE95" s="13"/>
      <c r="AF95" s="13"/>
      <c r="AG95" s="13"/>
      <c r="AH95" s="13"/>
      <c r="AI95" s="13"/>
      <c r="AJ95" s="180"/>
    </row>
    <row r="96" spans="31:36" ht="24">
      <c r="AE96" s="13"/>
      <c r="AF96" s="13"/>
      <c r="AG96" s="13"/>
      <c r="AH96" s="13"/>
      <c r="AI96" s="13"/>
      <c r="AJ96" s="180"/>
    </row>
    <row r="97" spans="31:36" ht="24">
      <c r="AE97" s="13"/>
      <c r="AF97" s="13"/>
      <c r="AG97" s="13"/>
      <c r="AH97" s="13"/>
      <c r="AI97" s="13"/>
      <c r="AJ97" s="180"/>
    </row>
    <row r="98" spans="31:36" ht="24">
      <c r="AE98" s="13"/>
      <c r="AF98" s="13"/>
      <c r="AG98" s="13"/>
      <c r="AH98" s="13"/>
      <c r="AI98" s="13"/>
      <c r="AJ98" s="180"/>
    </row>
    <row r="99" spans="31:36" ht="24">
      <c r="AE99" s="13"/>
      <c r="AF99" s="13"/>
      <c r="AG99" s="13"/>
      <c r="AH99" s="13"/>
      <c r="AI99" s="13"/>
      <c r="AJ99" s="180"/>
    </row>
    <row r="100" spans="31:36" ht="24">
      <c r="AE100" s="13"/>
      <c r="AF100" s="13"/>
      <c r="AG100" s="13"/>
      <c r="AH100" s="13"/>
      <c r="AI100" s="13"/>
      <c r="AJ100" s="180"/>
    </row>
    <row r="101" spans="31:36" ht="24">
      <c r="AE101" s="13"/>
      <c r="AF101" s="13"/>
      <c r="AG101" s="13"/>
      <c r="AH101" s="13"/>
      <c r="AI101" s="13"/>
      <c r="AJ101" s="180"/>
    </row>
    <row r="102" spans="31:36" ht="24">
      <c r="AE102" s="13"/>
      <c r="AF102" s="13"/>
      <c r="AG102" s="13"/>
      <c r="AH102" s="13"/>
      <c r="AI102" s="13"/>
      <c r="AJ102" s="180"/>
    </row>
    <row r="103" spans="31:36" ht="24">
      <c r="AE103" s="13"/>
      <c r="AF103" s="13"/>
      <c r="AG103" s="13"/>
      <c r="AH103" s="13"/>
      <c r="AI103" s="13"/>
      <c r="AJ103" s="180"/>
    </row>
    <row r="104" spans="31:36" ht="24">
      <c r="AE104" s="13"/>
      <c r="AF104" s="13"/>
      <c r="AG104" s="13"/>
      <c r="AH104" s="13"/>
      <c r="AI104" s="13"/>
      <c r="AJ104" s="180"/>
    </row>
    <row r="105" spans="31:36" ht="24">
      <c r="AE105" s="13"/>
      <c r="AF105" s="13"/>
      <c r="AG105" s="13"/>
      <c r="AH105" s="13"/>
      <c r="AI105" s="13"/>
      <c r="AJ105" s="180"/>
    </row>
    <row r="106" spans="31:36" ht="24">
      <c r="AE106" s="13"/>
      <c r="AF106" s="13"/>
      <c r="AG106" s="13"/>
      <c r="AH106" s="13"/>
      <c r="AI106" s="13"/>
      <c r="AJ106" s="180"/>
    </row>
    <row r="107" spans="31:36" ht="24">
      <c r="AE107" s="13"/>
      <c r="AF107" s="13"/>
      <c r="AG107" s="13"/>
      <c r="AH107" s="13"/>
      <c r="AI107" s="13"/>
      <c r="AJ107" s="180"/>
    </row>
    <row r="108" spans="31:36" ht="24">
      <c r="AE108" s="13"/>
      <c r="AF108" s="13"/>
      <c r="AG108" s="13"/>
      <c r="AH108" s="13"/>
      <c r="AI108" s="13"/>
      <c r="AJ108" s="180"/>
    </row>
  </sheetData>
  <mergeCells count="35">
    <mergeCell ref="N52:O52"/>
    <mergeCell ref="D33:E33"/>
    <mergeCell ref="F33:H33"/>
    <mergeCell ref="L33:M33"/>
    <mergeCell ref="N33:P33"/>
    <mergeCell ref="D44:E44"/>
    <mergeCell ref="F44:H44"/>
    <mergeCell ref="L44:M44"/>
    <mergeCell ref="N44:P44"/>
    <mergeCell ref="H16:L17"/>
    <mergeCell ref="Q17:R17"/>
    <mergeCell ref="AI17:AJ17"/>
    <mergeCell ref="D22:E22"/>
    <mergeCell ref="F22:H22"/>
    <mergeCell ref="L22:M22"/>
    <mergeCell ref="N22:P22"/>
    <mergeCell ref="C12:D12"/>
    <mergeCell ref="E12:P12"/>
    <mergeCell ref="E4:P4"/>
    <mergeCell ref="C5:D5"/>
    <mergeCell ref="E5:P5"/>
    <mergeCell ref="E6:P6"/>
    <mergeCell ref="C7:D7"/>
    <mergeCell ref="E7:P7"/>
    <mergeCell ref="C8:P8"/>
    <mergeCell ref="C9:P9"/>
    <mergeCell ref="C10:D11"/>
    <mergeCell ref="E10:P10"/>
    <mergeCell ref="E11:P11"/>
    <mergeCell ref="C1:D1"/>
    <mergeCell ref="E1:P1"/>
    <mergeCell ref="R1:S3"/>
    <mergeCell ref="E2:P2"/>
    <mergeCell ref="C3:D3"/>
    <mergeCell ref="E3:P3"/>
  </mergeCells>
  <phoneticPr fontId="195"/>
  <dataValidations count="2">
    <dataValidation imeMode="halfAlpha" allowBlank="1" showInputMessage="1" showErrorMessage="1" sqref="AE4 AB5:AH5 W4 T5:Z5 C45:Q45 F44 N44 C23:Q23 N22 F22 N33 C34:Q34 F33"/>
    <dataValidation imeMode="fullAlpha" allowBlank="1" showInputMessage="1" showErrorMessage="1" sqref="U4 AC4 L44 D44 L22 D22 L33 D33"/>
  </dataValidations>
  <pageMargins left="0.06" right="0.04" top="0.08" bottom="0.05" header="0.03" footer="0.04"/>
  <pageSetup paperSize="9" scale="80" orientation="portrait" horizontalDpi="4294967293"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12" width="15.125" customWidth="1"/>
    <col min="13" max="13" width="15" customWidth="1"/>
    <col min="14" max="14" width="14.875" customWidth="1"/>
    <col min="15" max="15" width="15" customWidth="1"/>
    <col min="16" max="21" width="15.125" customWidth="1"/>
    <col min="22" max="35" width="9.625" customWidth="1"/>
    <col min="36" max="56" width="8.625" customWidth="1"/>
  </cols>
  <sheetData>
    <row r="1" spans="1:21" ht="36" customHeight="1">
      <c r="A1" s="282">
        <f>I1-1</f>
        <v>2020</v>
      </c>
      <c r="B1" s="24" t="s">
        <v>0</v>
      </c>
      <c r="C1" s="229" t="str">
        <f>CONCATENATE(年表!$K50)</f>
        <v>12</v>
      </c>
      <c r="D1" s="228" t="s">
        <v>1</v>
      </c>
      <c r="I1" s="528" t="str">
        <f>CONCATENATE(年表!$F3)</f>
        <v>2021</v>
      </c>
      <c r="J1" s="528"/>
      <c r="K1" s="528"/>
      <c r="L1" s="530" t="s">
        <v>0</v>
      </c>
      <c r="Q1" s="229" t="str">
        <f>CONCATENATE(年表!$C14)</f>
        <v>2</v>
      </c>
      <c r="R1" s="281"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78" t="str">
        <f>IF(CONCATENATE(J11,K11,L11)="1",1,"")</f>
        <v/>
      </c>
      <c r="B3" s="278" t="str">
        <f>IF(CONCATENATE(M11,N11,O11)="1",1,IF(A3&lt;&gt;"",A3+1,""))</f>
        <v/>
      </c>
      <c r="C3" s="278">
        <f>IF(CONCATENATE(P11,Q11,R11)="1",1,IF(B3&lt;&gt;"",B3+1,""))</f>
        <v>1</v>
      </c>
      <c r="D3" s="278">
        <f>IF(CONCATENATE(S11,T11,U11)="1",1,IF(C3&lt;&gt;"",C3+1,""))</f>
        <v>2</v>
      </c>
      <c r="E3" s="278">
        <f>IF(CONCATENATE(A11,B11,C11)="1",1,IF(D3&lt;&gt;"",D3+1,""))</f>
        <v>3</v>
      </c>
      <c r="F3" s="278">
        <f>IF(CONCATENATE(D11,E11,F11)="1",1,IF(E3&lt;&gt;"",E3+1,""))</f>
        <v>4</v>
      </c>
      <c r="G3" s="279">
        <f>IF(CONCATENATE(G11,H11,I11)="1",1,IF(F3&lt;&gt;"",F3+1,""))</f>
        <v>5</v>
      </c>
      <c r="I3" s="531" t="str">
        <f>CONCATENATE(年表!$C5)</f>
        <v>1</v>
      </c>
      <c r="J3" s="531"/>
      <c r="K3" s="531"/>
      <c r="L3" s="532" t="s">
        <v>1</v>
      </c>
      <c r="M3" s="532"/>
      <c r="O3" s="280" t="str">
        <f>CONCATENATE(年表!$A16)</f>
        <v/>
      </c>
      <c r="P3" s="278" t="str">
        <f>CONCATENATE(年表!$B16)</f>
        <v>1</v>
      </c>
      <c r="Q3" s="278" t="str">
        <f>CONCATENATE(年表!$C16)</f>
        <v>2</v>
      </c>
      <c r="R3" s="278" t="str">
        <f>CONCATENATE(年表!$D16)</f>
        <v>3</v>
      </c>
      <c r="S3" s="278" t="str">
        <f>CONCATENATE(年表!$E16)</f>
        <v>4</v>
      </c>
      <c r="T3" s="278" t="str">
        <f>CONCATENATE(年表!$F16)</f>
        <v>5</v>
      </c>
      <c r="U3" s="279" t="str">
        <f>CONCATENATE(年表!$G16)</f>
        <v>6</v>
      </c>
    </row>
    <row r="4" spans="1:21" s="1" customFormat="1" ht="24" customHeight="1">
      <c r="A4" s="280">
        <f>IF(A3&lt;&gt;"",A3+7,G3+1)</f>
        <v>6</v>
      </c>
      <c r="B4" s="278">
        <f>IF(A4&lt;&gt;"",A4+1,"")</f>
        <v>7</v>
      </c>
      <c r="C4" s="278">
        <f>IF(B4&lt;&gt;"",B4+1,"")</f>
        <v>8</v>
      </c>
      <c r="D4" s="278">
        <f>IF(C4&lt;&gt;"",C4+1,"")</f>
        <v>9</v>
      </c>
      <c r="E4" s="278">
        <f>IF(D4&lt;&gt;"",D4+1,"")</f>
        <v>10</v>
      </c>
      <c r="F4" s="278">
        <f>IF(E4&lt;&gt;"",E4+1,"")</f>
        <v>11</v>
      </c>
      <c r="G4" s="279">
        <f t="shared" ref="F4:G6" si="0">IF(G3&lt;&gt;"",G3+7,"")</f>
        <v>12</v>
      </c>
      <c r="I4" s="531"/>
      <c r="J4" s="531"/>
      <c r="K4" s="531"/>
      <c r="L4" s="532"/>
      <c r="M4" s="532"/>
      <c r="O4" s="280" t="str">
        <f>CONCATENATE(年表!$A17)</f>
        <v>7</v>
      </c>
      <c r="P4" s="278" t="str">
        <f>CONCATENATE(年表!$B17)</f>
        <v>8</v>
      </c>
      <c r="Q4" s="278" t="str">
        <f>CONCATENATE(年表!$C17)</f>
        <v>9</v>
      </c>
      <c r="R4" s="278" t="str">
        <f>CONCATENATE(年表!$D17)</f>
        <v>10</v>
      </c>
      <c r="S4" s="278" t="str">
        <f>CONCATENATE(年表!$E17)</f>
        <v>11</v>
      </c>
      <c r="T4" s="278" t="str">
        <f>CONCATENATE(年表!$F17)</f>
        <v>12</v>
      </c>
      <c r="U4" s="279" t="str">
        <f>CONCATENATE(年表!$G17)</f>
        <v>13</v>
      </c>
    </row>
    <row r="5" spans="1:21" s="1" customFormat="1" ht="24" customHeight="1">
      <c r="A5" s="280">
        <f t="shared" ref="A5:E6" si="1">IF(A4&lt;&gt;"",A4+7,"")</f>
        <v>13</v>
      </c>
      <c r="B5" s="278">
        <f t="shared" si="1"/>
        <v>14</v>
      </c>
      <c r="C5" s="278">
        <f t="shared" si="1"/>
        <v>15</v>
      </c>
      <c r="D5" s="278">
        <f t="shared" si="1"/>
        <v>16</v>
      </c>
      <c r="E5" s="278">
        <f t="shared" si="1"/>
        <v>17</v>
      </c>
      <c r="F5" s="278">
        <f t="shared" si="0"/>
        <v>18</v>
      </c>
      <c r="G5" s="279">
        <f t="shared" si="0"/>
        <v>19</v>
      </c>
      <c r="I5" s="531"/>
      <c r="J5" s="531"/>
      <c r="K5" s="531"/>
      <c r="L5" s="532"/>
      <c r="M5" s="532"/>
      <c r="O5" s="280" t="str">
        <f>CONCATENATE(年表!$A18)</f>
        <v>14</v>
      </c>
      <c r="P5" s="278" t="str">
        <f>CONCATENATE(年表!$B18)</f>
        <v>15</v>
      </c>
      <c r="Q5" s="278" t="str">
        <f>CONCATENATE(年表!$C18)</f>
        <v>16</v>
      </c>
      <c r="R5" s="278" t="str">
        <f>CONCATENATE(年表!$D18)</f>
        <v>17</v>
      </c>
      <c r="S5" s="278" t="str">
        <f>CONCATENATE(年表!$E18)</f>
        <v>18</v>
      </c>
      <c r="T5" s="278" t="str">
        <f>CONCATENATE(年表!$F18)</f>
        <v>19</v>
      </c>
      <c r="U5" s="279" t="str">
        <f>CONCATENATE(年表!$G18)</f>
        <v>20</v>
      </c>
    </row>
    <row r="6" spans="1:21" s="1" customFormat="1" ht="24" customHeight="1">
      <c r="A6" s="280">
        <f t="shared" si="1"/>
        <v>20</v>
      </c>
      <c r="B6" s="278">
        <f t="shared" si="1"/>
        <v>21</v>
      </c>
      <c r="C6" s="278">
        <f t="shared" si="1"/>
        <v>22</v>
      </c>
      <c r="D6" s="278">
        <f t="shared" si="1"/>
        <v>23</v>
      </c>
      <c r="E6" s="278">
        <f t="shared" si="1"/>
        <v>24</v>
      </c>
      <c r="F6" s="278">
        <f t="shared" si="0"/>
        <v>25</v>
      </c>
      <c r="G6" s="279">
        <f t="shared" si="0"/>
        <v>26</v>
      </c>
      <c r="I6" s="531"/>
      <c r="J6" s="531"/>
      <c r="K6" s="531"/>
      <c r="L6" s="532"/>
      <c r="M6" s="532"/>
      <c r="O6" s="280" t="str">
        <f>CONCATENATE(年表!$A19)</f>
        <v>21</v>
      </c>
      <c r="P6" s="278" t="str">
        <f>CONCATENATE(年表!$B19)</f>
        <v>22</v>
      </c>
      <c r="Q6" s="278" t="str">
        <f>CONCATENATE(年表!$C19)</f>
        <v>23</v>
      </c>
      <c r="R6" s="278" t="str">
        <f>CONCATENATE(年表!$D19)</f>
        <v>24</v>
      </c>
      <c r="S6" s="278" t="str">
        <f>CONCATENATE(年表!$E19)</f>
        <v>25</v>
      </c>
      <c r="T6" s="278" t="str">
        <f>CONCATENATE(年表!$F19)</f>
        <v>26</v>
      </c>
      <c r="U6" s="279" t="str">
        <f>CONCATENATE(年表!$G19)</f>
        <v>27</v>
      </c>
    </row>
    <row r="7" spans="1:21" s="1" customFormat="1" ht="24" customHeight="1">
      <c r="A7" s="280">
        <f t="shared" ref="A7:G8" si="2">IF(A6&lt;&gt;"",IF(A6+7&gt;31,"",A6+7),"")</f>
        <v>27</v>
      </c>
      <c r="B7" s="278">
        <f t="shared" si="2"/>
        <v>28</v>
      </c>
      <c r="C7" s="278">
        <f t="shared" si="2"/>
        <v>29</v>
      </c>
      <c r="D7" s="278">
        <f t="shared" si="2"/>
        <v>30</v>
      </c>
      <c r="E7" s="278">
        <f t="shared" si="2"/>
        <v>31</v>
      </c>
      <c r="F7" s="278" t="str">
        <f t="shared" si="2"/>
        <v/>
      </c>
      <c r="G7" s="279" t="str">
        <f t="shared" si="2"/>
        <v/>
      </c>
      <c r="I7" s="531"/>
      <c r="J7" s="531"/>
      <c r="K7" s="531"/>
      <c r="L7" s="532"/>
      <c r="M7" s="532"/>
      <c r="O7" s="280" t="str">
        <f>CONCATENATE(年表!$A20)</f>
        <v>28</v>
      </c>
      <c r="P7" s="278" t="str">
        <f>CONCATENATE(年表!$B20)</f>
        <v/>
      </c>
      <c r="Q7" s="278" t="str">
        <f>CONCATENATE(年表!$C20)</f>
        <v/>
      </c>
      <c r="R7" s="278" t="str">
        <f>CONCATENATE(年表!$D20)</f>
        <v/>
      </c>
      <c r="S7" s="278" t="str">
        <f>CONCATENATE(年表!$E20)</f>
        <v/>
      </c>
      <c r="T7" s="278" t="str">
        <f>CONCATENATE(年表!$F20)</f>
        <v/>
      </c>
      <c r="U7" s="279" t="str">
        <f>CONCATENATE(年表!$G20)</f>
        <v/>
      </c>
    </row>
    <row r="8" spans="1:21" s="1" customFormat="1" ht="24" customHeight="1">
      <c r="A8" s="280" t="str">
        <f t="shared" si="2"/>
        <v/>
      </c>
      <c r="B8" s="278" t="str">
        <f t="shared" si="2"/>
        <v/>
      </c>
      <c r="C8" s="278" t="str">
        <f t="shared" si="2"/>
        <v/>
      </c>
      <c r="D8" s="278" t="str">
        <f t="shared" si="2"/>
        <v/>
      </c>
      <c r="E8" s="278" t="str">
        <f t="shared" si="2"/>
        <v/>
      </c>
      <c r="F8" s="278" t="str">
        <f t="shared" si="2"/>
        <v/>
      </c>
      <c r="G8" s="279" t="str">
        <f t="shared" si="2"/>
        <v/>
      </c>
      <c r="H8" s="104">
        <f>1-SIGN(MOD($I$1,4))</f>
        <v>0</v>
      </c>
      <c r="I8" s="531"/>
      <c r="J8" s="531"/>
      <c r="K8" s="531"/>
      <c r="L8" s="532"/>
      <c r="M8" s="532"/>
      <c r="O8" s="280" t="str">
        <f>CONCATENATE(年表!$A21)</f>
        <v/>
      </c>
      <c r="P8" s="278" t="str">
        <f>CONCATENATE(年表!$B21)</f>
        <v/>
      </c>
      <c r="Q8" s="278" t="str">
        <f>CONCATENATE(年表!$C21)</f>
        <v/>
      </c>
      <c r="R8" s="278" t="str">
        <f>CONCATENATE(年表!$D21)</f>
        <v/>
      </c>
      <c r="S8" s="278" t="str">
        <f>CONCATENATE(年表!$E21)</f>
        <v/>
      </c>
      <c r="T8" s="278" t="str">
        <f>CONCATENATE(年表!$F21)</f>
        <v/>
      </c>
      <c r="U8" s="279" t="str">
        <f>CONCATENATE(年表!$G21)</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00" t="str">
        <f>IF(年表!$S$59&lt;&gt;"L","",CONCATENATE(年表!$A7))</f>
        <v/>
      </c>
      <c r="B11" s="507" t="str">
        <f>IF(年表!$S$59&lt;&gt;"C","",CONCATENATE(年表!$A7))</f>
        <v/>
      </c>
      <c r="C11" s="248" t="str">
        <f>IF(年表!$S$59&lt;&gt;"R","",CONCATENATE(年表!$A7))</f>
        <v/>
      </c>
      <c r="D11" s="502" t="str">
        <f>IF(年表!$S$59&lt;&gt;"L","",CONCATENATE(年表!$B7))</f>
        <v/>
      </c>
      <c r="E11" s="524" t="str">
        <f>IF(年表!$S$59&lt;&gt;"C","",CONCATENATE(年表!$B7))</f>
        <v/>
      </c>
      <c r="F11" s="249" t="str">
        <f>IF(年表!$S$59&lt;&gt;"R","",CONCATENATE(年表!$B7))</f>
        <v/>
      </c>
      <c r="G11" s="502" t="str">
        <f>IF(年表!$S$59&lt;&gt;"L","",CONCATENATE(年表!$C7))</f>
        <v/>
      </c>
      <c r="H11" s="524" t="str">
        <f>IF(年表!$S$59&lt;&gt;"C","",CONCATENATE(年表!$C7))</f>
        <v/>
      </c>
      <c r="I11" s="249" t="str">
        <f>IF(年表!$S$59&lt;&gt;"R","",CONCATENATE(年表!$C7))</f>
        <v/>
      </c>
      <c r="J11" s="502" t="str">
        <f>IF(年表!$S$59&lt;&gt;"L","",CONCATENATE(年表!$D7))</f>
        <v/>
      </c>
      <c r="K11" s="524" t="str">
        <f>IF(年表!$S$59&lt;&gt;"C","",CONCATENATE(年表!$D7))</f>
        <v/>
      </c>
      <c r="L11" s="249" t="str">
        <f>IF(年表!$S$59&lt;&gt;"R","",CONCATENATE(年表!$D7))</f>
        <v/>
      </c>
      <c r="M11" s="502" t="str">
        <f>IF(年表!$S$59&lt;&gt;"L","",CONCATENATE(年表!$E7))</f>
        <v/>
      </c>
      <c r="N11" s="524" t="str">
        <f>IF(年表!$S$59&lt;&gt;"C","",CONCATENATE(年表!$E7))</f>
        <v/>
      </c>
      <c r="O11" s="249" t="str">
        <f>IF(年表!$S$59&lt;&gt;"R","",CONCATENATE(年表!$E7))</f>
        <v/>
      </c>
      <c r="P11" s="502" t="str">
        <f>IF(年表!$S$59&lt;&gt;"L","",CONCATENATE(年表!$F7))</f>
        <v/>
      </c>
      <c r="Q11" s="514" t="str">
        <f>IF(年表!$S$59&lt;&gt;"C","",CONCATENATE(年表!$F7))</f>
        <v>1</v>
      </c>
      <c r="R11" s="249" t="str">
        <f>IF(年表!$S$59&lt;&gt;"R","",CONCATENATE(年表!$F7))</f>
        <v/>
      </c>
      <c r="S11" s="512" t="str">
        <f>IF(年表!$S$59&lt;&gt;"L","",CONCATENATE(年表!$G7))</f>
        <v/>
      </c>
      <c r="T11" s="518" t="str">
        <f>IF(年表!$S$59&lt;&gt;"C","",CONCATENATE(年表!$G7))</f>
        <v>2</v>
      </c>
      <c r="U11" s="250" t="str">
        <f>IF(年表!$S$59&lt;&gt;"R","",CONCATENATE(年表!$G7))</f>
        <v/>
      </c>
    </row>
    <row r="12" spans="1:21" s="3" customFormat="1" ht="42.95" customHeight="1">
      <c r="A12" s="501"/>
      <c r="B12" s="508"/>
      <c r="C12" s="276"/>
      <c r="D12" s="503"/>
      <c r="E12" s="525"/>
      <c r="F12" s="276"/>
      <c r="G12" s="503"/>
      <c r="H12" s="525"/>
      <c r="I12" s="276"/>
      <c r="J12" s="503"/>
      <c r="K12" s="525"/>
      <c r="L12" s="276"/>
      <c r="M12" s="503"/>
      <c r="N12" s="525"/>
      <c r="O12" s="276"/>
      <c r="P12" s="503"/>
      <c r="Q12" s="515"/>
      <c r="R12" s="276"/>
      <c r="S12" s="513"/>
      <c r="T12" s="519"/>
      <c r="U12" s="276"/>
    </row>
    <row r="13" spans="1:21" s="3" customFormat="1" ht="42.95" customHeight="1">
      <c r="A13" s="521" t="str">
        <f>IF(CONCATENATE(A11,B11)&lt;&gt;"1","","元　旦")</f>
        <v/>
      </c>
      <c r="B13" s="522"/>
      <c r="C13" s="523"/>
      <c r="D13" s="521" t="str">
        <f>IF(CONCATENATE(D11,E11)&lt;&gt;"1","","元　旦")</f>
        <v/>
      </c>
      <c r="E13" s="522"/>
      <c r="F13" s="523"/>
      <c r="G13" s="521" t="str">
        <f t="shared" ref="G13" si="3">IF(CONCATENATE(G11,H11)&lt;&gt;"1","","元　旦")</f>
        <v/>
      </c>
      <c r="H13" s="522"/>
      <c r="I13" s="523"/>
      <c r="J13" s="521" t="str">
        <f t="shared" ref="J13" si="4">IF(CONCATENATE(J11,K11)&lt;&gt;"1","","元　旦")</f>
        <v/>
      </c>
      <c r="K13" s="522"/>
      <c r="L13" s="523"/>
      <c r="M13" s="521" t="str">
        <f t="shared" ref="M13" si="5">IF(CONCATENATE(M11,N11)&lt;&gt;"1","","元　旦")</f>
        <v/>
      </c>
      <c r="N13" s="522"/>
      <c r="O13" s="523"/>
      <c r="P13" s="521" t="str">
        <f t="shared" ref="P13" si="6">IF(CONCATENATE(P11,Q11)&lt;&gt;"1","","元　旦")</f>
        <v>元　旦</v>
      </c>
      <c r="Q13" s="522"/>
      <c r="R13" s="523"/>
      <c r="S13" s="521" t="str">
        <f t="shared" ref="S13" si="7">IF(CONCATENATE(S11,T11)&lt;&gt;"1","","元　旦")</f>
        <v/>
      </c>
      <c r="T13" s="522"/>
      <c r="U13" s="523"/>
    </row>
    <row r="14" spans="1:21" ht="38.25" customHeight="1">
      <c r="A14" s="509"/>
      <c r="B14" s="510"/>
      <c r="C14" s="511"/>
      <c r="D14" s="509"/>
      <c r="E14" s="510"/>
      <c r="F14" s="511"/>
      <c r="G14" s="509"/>
      <c r="H14" s="510"/>
      <c r="I14" s="511"/>
      <c r="J14" s="509"/>
      <c r="K14" s="510"/>
      <c r="L14" s="511"/>
      <c r="M14" s="509"/>
      <c r="N14" s="510"/>
      <c r="O14" s="511"/>
      <c r="P14" s="509"/>
      <c r="Q14" s="510"/>
      <c r="R14" s="511"/>
      <c r="S14" s="509"/>
      <c r="T14" s="510"/>
      <c r="U14" s="511"/>
    </row>
    <row r="15" spans="1:21" s="3" customFormat="1" ht="47.25" customHeight="1">
      <c r="A15" s="500" t="str">
        <f>IF(年表!$S$59&lt;&gt;"L","",CONCATENATE(年表!$A8))</f>
        <v/>
      </c>
      <c r="B15" s="507" t="str">
        <f>IF(年表!$S$59&lt;&gt;"C","",CONCATENATE(年表!$A8))</f>
        <v>3</v>
      </c>
      <c r="C15" s="248" t="str">
        <f>IF(年表!$S$59&lt;&gt;"R","",CONCATENATE(年表!$A8))</f>
        <v/>
      </c>
      <c r="D15" s="502" t="str">
        <f>IF(年表!$S$59&lt;&gt;"L","",CONCATENATE(年表!$B8))</f>
        <v/>
      </c>
      <c r="E15" s="524" t="str">
        <f>IF(年表!$S$59&lt;&gt;"C","",CONCATENATE(年表!$B8))</f>
        <v>4</v>
      </c>
      <c r="F15" s="249" t="str">
        <f>IF(年表!$S$59&lt;&gt;"R","",CONCATENATE(年表!$B8))</f>
        <v/>
      </c>
      <c r="G15" s="502" t="str">
        <f>IF(年表!$S$59&lt;&gt;"L","",CONCATENATE(年表!$C8))</f>
        <v/>
      </c>
      <c r="H15" s="524" t="str">
        <f>IF(年表!$S$59&lt;&gt;"C","",CONCATENATE(年表!$C8))</f>
        <v>5</v>
      </c>
      <c r="I15" s="249" t="str">
        <f>IF(年表!$S$59&lt;&gt;"R","",CONCATENATE(年表!$C8))</f>
        <v/>
      </c>
      <c r="J15" s="502" t="str">
        <f>IF(年表!$S$59&lt;&gt;"L","",CONCATENATE(年表!$D8))</f>
        <v/>
      </c>
      <c r="K15" s="524" t="str">
        <f>IF(年表!$S$59&lt;&gt;"C","",CONCATENATE(年表!$D8))</f>
        <v>6</v>
      </c>
      <c r="L15" s="249" t="str">
        <f>IF(年表!$S$59&lt;&gt;"R","",CONCATENATE(年表!$D8))</f>
        <v/>
      </c>
      <c r="M15" s="502" t="str">
        <f>IF(年表!$S$59&lt;&gt;"L","",CONCATENATE(年表!$E8))</f>
        <v/>
      </c>
      <c r="N15" s="514" t="str">
        <f>IF(年表!$S$59&lt;&gt;"C","",CONCATENATE(年表!$E8))</f>
        <v>7</v>
      </c>
      <c r="O15" s="249" t="str">
        <f>IF(年表!$S$59&lt;&gt;"R","",CONCATENATE(年表!$E8))</f>
        <v/>
      </c>
      <c r="P15" s="502" t="str">
        <f>IF(年表!$S$59&lt;&gt;"L","",CONCATENATE(年表!$F8))</f>
        <v/>
      </c>
      <c r="Q15" s="516" t="str">
        <f>IF(年表!$S$59&lt;&gt;"C","",CONCATENATE(年表!$F8))</f>
        <v>8</v>
      </c>
      <c r="R15" s="249" t="str">
        <f>IF(年表!$S$59&lt;&gt;"R","",CONCATENATE(年表!$F8))</f>
        <v/>
      </c>
      <c r="S15" s="512" t="str">
        <f>IF(年表!$S$59&lt;&gt;"L","",CONCATENATE(年表!$G8))</f>
        <v/>
      </c>
      <c r="T15" s="518" t="str">
        <f>IF(年表!$S$59&lt;&gt;"C","",CONCATENATE(年表!$G8))</f>
        <v>9</v>
      </c>
      <c r="U15" s="250" t="str">
        <f>IF(年表!$S$59&lt;&gt;"R","",CONCATENATE(年表!$G8))</f>
        <v/>
      </c>
    </row>
    <row r="16" spans="1:21" ht="42.95" customHeight="1">
      <c r="A16" s="501"/>
      <c r="B16" s="508"/>
      <c r="C16" s="276"/>
      <c r="D16" s="503"/>
      <c r="E16" s="525"/>
      <c r="F16" s="276"/>
      <c r="G16" s="503"/>
      <c r="H16" s="525"/>
      <c r="I16" s="276"/>
      <c r="J16" s="503"/>
      <c r="K16" s="525"/>
      <c r="L16" s="276"/>
      <c r="M16" s="503"/>
      <c r="N16" s="515"/>
      <c r="O16" s="276"/>
      <c r="P16" s="503"/>
      <c r="Q16" s="517"/>
      <c r="R16" s="276"/>
      <c r="S16" s="513"/>
      <c r="T16" s="519"/>
      <c r="U16" s="276"/>
    </row>
    <row r="17" spans="1:21" ht="42.95" customHeight="1">
      <c r="A17" s="504"/>
      <c r="B17" s="505"/>
      <c r="C17" s="506"/>
      <c r="D17" s="521" t="str">
        <f>IF(OR(CONCATENATE(D15,E15)="8",CONCATENATE(D15,E15)="9"),"成人の日","")</f>
        <v/>
      </c>
      <c r="E17" s="522"/>
      <c r="F17" s="523"/>
      <c r="G17" s="504"/>
      <c r="H17" s="505"/>
      <c r="I17" s="506"/>
      <c r="J17" s="504"/>
      <c r="K17" s="505"/>
      <c r="L17" s="506"/>
      <c r="M17" s="504"/>
      <c r="N17" s="505"/>
      <c r="O17" s="506"/>
      <c r="P17" s="504"/>
      <c r="Q17" s="505"/>
      <c r="R17" s="506"/>
      <c r="S17" s="504"/>
      <c r="T17" s="505"/>
      <c r="U17" s="506"/>
    </row>
    <row r="18" spans="1:21" ht="38.25" customHeight="1">
      <c r="A18" s="509"/>
      <c r="B18" s="510"/>
      <c r="C18" s="511"/>
      <c r="D18" s="509"/>
      <c r="E18" s="510"/>
      <c r="F18" s="511"/>
      <c r="G18" s="509"/>
      <c r="H18" s="510"/>
      <c r="I18" s="511"/>
      <c r="J18" s="509"/>
      <c r="K18" s="510"/>
      <c r="L18" s="511"/>
      <c r="M18" s="509"/>
      <c r="N18" s="510"/>
      <c r="O18" s="511"/>
      <c r="P18" s="509"/>
      <c r="Q18" s="510"/>
      <c r="R18" s="511"/>
      <c r="S18" s="509"/>
      <c r="T18" s="510"/>
      <c r="U18" s="511"/>
    </row>
    <row r="19" spans="1:21" ht="47.25" customHeight="1">
      <c r="A19" s="500" t="str">
        <f>IF(年表!$S$59&lt;&gt;"L","",CONCATENATE(年表!$A9))</f>
        <v/>
      </c>
      <c r="B19" s="507" t="str">
        <f>IF(年表!$S$59&lt;&gt;"C","",CONCATENATE(年表!$A9))</f>
        <v>10</v>
      </c>
      <c r="C19" s="248" t="str">
        <f>IF(年表!$S$59&lt;&gt;"R","",CONCATENATE(年表!$A9))</f>
        <v/>
      </c>
      <c r="D19" s="502" t="str">
        <f>IF(年表!$S$59&lt;&gt;"L","",CONCATENATE(年表!$B9))</f>
        <v/>
      </c>
      <c r="E19" s="524" t="str">
        <f>IF(年表!$S$59&lt;&gt;"C","",CONCATENATE(年表!$B9))</f>
        <v>11</v>
      </c>
      <c r="F19" s="249" t="str">
        <f>IF(年表!$S$59&lt;&gt;"R","",CONCATENATE(年表!$B9))</f>
        <v/>
      </c>
      <c r="G19" s="502" t="str">
        <f>IF(年表!$S$59&lt;&gt;"L","",CONCATENATE(年表!$C9))</f>
        <v/>
      </c>
      <c r="H19" s="524" t="str">
        <f>IF(年表!$S$59&lt;&gt;"C","",CONCATENATE(年表!$C9))</f>
        <v>12</v>
      </c>
      <c r="I19" s="249" t="str">
        <f>IF(年表!$S$59&lt;&gt;"R","",CONCATENATE(年表!$C9))</f>
        <v/>
      </c>
      <c r="J19" s="502" t="str">
        <f>IF(年表!$S$59&lt;&gt;"L","",CONCATENATE(年表!$D9))</f>
        <v/>
      </c>
      <c r="K19" s="524" t="str">
        <f>IF(年表!$S$59&lt;&gt;"C","",CONCATENATE(年表!$D9))</f>
        <v>13</v>
      </c>
      <c r="L19" s="249" t="str">
        <f>IF(年表!$S$59&lt;&gt;"R","",CONCATENATE(年表!$D9))</f>
        <v/>
      </c>
      <c r="M19" s="502" t="str">
        <f>IF(年表!$S$59&lt;&gt;"L","",CONCATENATE(年表!$E9))</f>
        <v/>
      </c>
      <c r="N19" s="514" t="str">
        <f>IF(年表!$S$59&lt;&gt;"C","",CONCATENATE(年表!$E9))</f>
        <v>14</v>
      </c>
      <c r="O19" s="249" t="str">
        <f>IF(年表!$S$59&lt;&gt;"R","",CONCATENATE(年表!$E9))</f>
        <v/>
      </c>
      <c r="P19" s="502" t="str">
        <f>IF(年表!$S$59&lt;&gt;"L","",CONCATENATE(年表!$F9))</f>
        <v/>
      </c>
      <c r="Q19" s="514" t="str">
        <f>IF(年表!$S$59&lt;&gt;"C","",CONCATENATE(年表!$F9))</f>
        <v>15</v>
      </c>
      <c r="R19" s="249" t="str">
        <f>IF(年表!$S$59&lt;&gt;"R","",CONCATENATE(年表!$F9))</f>
        <v/>
      </c>
      <c r="S19" s="512" t="str">
        <f>IF(年表!$S$59&lt;&gt;"L","",CONCATENATE(年表!$G9))</f>
        <v/>
      </c>
      <c r="T19" s="518" t="str">
        <f>IF(年表!$S$59&lt;&gt;"C","",CONCATENATE(年表!$G9))</f>
        <v>16</v>
      </c>
      <c r="U19" s="250" t="str">
        <f>IF(年表!$S$59&lt;&gt;"R","",CONCATENATE(年表!$G9))</f>
        <v/>
      </c>
    </row>
    <row r="20" spans="1:21" ht="42.95" customHeight="1">
      <c r="A20" s="501"/>
      <c r="B20" s="508"/>
      <c r="C20" s="276"/>
      <c r="D20" s="503"/>
      <c r="E20" s="525"/>
      <c r="F20" s="276"/>
      <c r="G20" s="503"/>
      <c r="H20" s="525"/>
      <c r="I20" s="276"/>
      <c r="J20" s="503"/>
      <c r="K20" s="525"/>
      <c r="L20" s="276"/>
      <c r="M20" s="503"/>
      <c r="N20" s="515"/>
      <c r="O20" s="276"/>
      <c r="P20" s="503"/>
      <c r="Q20" s="515"/>
      <c r="R20" s="276"/>
      <c r="S20" s="513"/>
      <c r="T20" s="519"/>
      <c r="U20" s="276"/>
    </row>
    <row r="21" spans="1:21" ht="42.95" customHeight="1">
      <c r="A21" s="504"/>
      <c r="B21" s="505"/>
      <c r="C21" s="506"/>
      <c r="D21" s="521" t="str">
        <f>IF(AND(CONCATENATE(D19,E19)&gt;="10",CONCATENATE(D19,E19)&lt;="14"),"成人の日","")</f>
        <v>成人の日</v>
      </c>
      <c r="E21" s="522"/>
      <c r="F21" s="523"/>
      <c r="G21" s="504"/>
      <c r="H21" s="505"/>
      <c r="I21" s="506"/>
      <c r="J21" s="504"/>
      <c r="K21" s="505"/>
      <c r="L21" s="506"/>
      <c r="M21" s="504"/>
      <c r="N21" s="505"/>
      <c r="O21" s="506"/>
      <c r="P21" s="504"/>
      <c r="Q21" s="505"/>
      <c r="R21" s="506"/>
      <c r="S21" s="504"/>
      <c r="T21" s="505"/>
      <c r="U21" s="506"/>
    </row>
    <row r="22" spans="1:21" ht="38.25" customHeight="1">
      <c r="A22" s="509"/>
      <c r="B22" s="510"/>
      <c r="C22" s="511"/>
      <c r="D22" s="509"/>
      <c r="E22" s="510"/>
      <c r="F22" s="511"/>
      <c r="G22" s="509"/>
      <c r="H22" s="510"/>
      <c r="I22" s="511"/>
      <c r="J22" s="509"/>
      <c r="K22" s="510"/>
      <c r="L22" s="511"/>
      <c r="M22" s="509"/>
      <c r="N22" s="510"/>
      <c r="O22" s="511"/>
      <c r="P22" s="509"/>
      <c r="Q22" s="510"/>
      <c r="R22" s="511"/>
      <c r="S22" s="509"/>
      <c r="T22" s="510"/>
      <c r="U22" s="511"/>
    </row>
    <row r="23" spans="1:21" ht="47.25" customHeight="1">
      <c r="A23" s="500" t="str">
        <f>IF(年表!$S$59&lt;&gt;"L","",CONCATENATE(年表!$A10))</f>
        <v/>
      </c>
      <c r="B23" s="507" t="str">
        <f>IF(年表!$S$59&lt;&gt;"C","",CONCATENATE(年表!$A10))</f>
        <v>17</v>
      </c>
      <c r="C23" s="248" t="str">
        <f>IF(年表!$S$59&lt;&gt;"R","",CONCATENATE(年表!$A10))</f>
        <v/>
      </c>
      <c r="D23" s="502" t="str">
        <f>IF(年表!$S$59&lt;&gt;"L","",CONCATENATE(年表!$B10))</f>
        <v/>
      </c>
      <c r="E23" s="524" t="str">
        <f>IF(年表!$S$59&lt;&gt;"C","",CONCATENATE(年表!$B10))</f>
        <v>18</v>
      </c>
      <c r="F23" s="249" t="str">
        <f>IF(年表!$S$59&lt;&gt;"R","",CONCATENATE(年表!$B10))</f>
        <v/>
      </c>
      <c r="G23" s="502" t="str">
        <f>IF(年表!$S$59&lt;&gt;"L","",CONCATENATE(年表!$C10))</f>
        <v/>
      </c>
      <c r="H23" s="524" t="str">
        <f>IF(年表!$S$59&lt;&gt;"C","",CONCATENATE(年表!$C10))</f>
        <v>19</v>
      </c>
      <c r="I23" s="249" t="str">
        <f>IF(年表!$S$59&lt;&gt;"R","",CONCATENATE(年表!$C10))</f>
        <v/>
      </c>
      <c r="J23" s="502" t="str">
        <f>IF(年表!$S$59&lt;&gt;"L","",CONCATENATE(年表!$D10))</f>
        <v/>
      </c>
      <c r="K23" s="524" t="str">
        <f>IF(年表!$S$59&lt;&gt;"C","",CONCATENATE(年表!$D10))</f>
        <v>20</v>
      </c>
      <c r="L23" s="249" t="str">
        <f>IF(年表!$S$59&lt;&gt;"R","",CONCATENATE(年表!$D10))</f>
        <v/>
      </c>
      <c r="M23" s="502" t="str">
        <f>IF(年表!$S$59&lt;&gt;"L","",CONCATENATE(年表!$E10))</f>
        <v/>
      </c>
      <c r="N23" s="514" t="str">
        <f>IF(年表!$S$59&lt;&gt;"C","",CONCATENATE(年表!$E10))</f>
        <v>21</v>
      </c>
      <c r="O23" s="249" t="str">
        <f>IF(年表!$S$59&lt;&gt;"R","",(年表!$E10))</f>
        <v/>
      </c>
      <c r="P23" s="502" t="str">
        <f>IF(年表!$S$59&lt;&gt;"L","",CONCATENATE(年表!$F10))</f>
        <v/>
      </c>
      <c r="Q23" s="516" t="str">
        <f>IF(年表!$S$59&lt;&gt;"C","",CONCATENATE(年表!$F10))</f>
        <v>22</v>
      </c>
      <c r="R23" s="249" t="str">
        <f>IF(年表!$S$59&lt;&gt;"R","",CONCATENATE(年表!$F10))</f>
        <v/>
      </c>
      <c r="S23" s="512" t="str">
        <f>IF(年表!$S$59&lt;&gt;"L","",CONCATENATE(年表!$G10))</f>
        <v/>
      </c>
      <c r="T23" s="518" t="str">
        <f>IF(年表!$S$59&lt;&gt;"C","",CONCATENATE(年表!$G10))</f>
        <v>23</v>
      </c>
      <c r="U23" s="250" t="str">
        <f>IF(年表!$S$59&lt;&gt;"R","",CONCATENATE(年表!$G10))</f>
        <v/>
      </c>
    </row>
    <row r="24" spans="1:21" ht="42.95" customHeight="1">
      <c r="A24" s="501"/>
      <c r="B24" s="508"/>
      <c r="C24" s="276"/>
      <c r="D24" s="503"/>
      <c r="E24" s="525"/>
      <c r="F24" s="276"/>
      <c r="G24" s="503"/>
      <c r="H24" s="525"/>
      <c r="I24" s="276"/>
      <c r="J24" s="503"/>
      <c r="K24" s="525"/>
      <c r="L24" s="276"/>
      <c r="M24" s="520"/>
      <c r="N24" s="515"/>
      <c r="O24" s="276"/>
      <c r="P24" s="503"/>
      <c r="Q24" s="517"/>
      <c r="R24" s="276"/>
      <c r="S24" s="513"/>
      <c r="T24" s="519"/>
      <c r="U24" s="276"/>
    </row>
    <row r="25" spans="1:21" ht="42.95" customHeight="1">
      <c r="A25" s="504"/>
      <c r="B25" s="505"/>
      <c r="C25" s="506"/>
      <c r="D25" s="504"/>
      <c r="E25" s="505"/>
      <c r="F25" s="506"/>
      <c r="G25" s="504"/>
      <c r="H25" s="505"/>
      <c r="I25" s="506"/>
      <c r="J25" s="504"/>
      <c r="K25" s="505"/>
      <c r="L25" s="506"/>
      <c r="M25" s="504"/>
      <c r="N25" s="505"/>
      <c r="O25" s="506"/>
      <c r="P25" s="504"/>
      <c r="Q25" s="505"/>
      <c r="R25" s="506"/>
      <c r="S25" s="504"/>
      <c r="T25" s="505"/>
      <c r="U25" s="506"/>
    </row>
    <row r="26" spans="1:21" ht="38.25" customHeight="1">
      <c r="A26" s="509"/>
      <c r="B26" s="510"/>
      <c r="C26" s="511"/>
      <c r="D26" s="509"/>
      <c r="E26" s="510"/>
      <c r="F26" s="511"/>
      <c r="G26" s="509"/>
      <c r="H26" s="510"/>
      <c r="I26" s="511"/>
      <c r="J26" s="509"/>
      <c r="K26" s="510"/>
      <c r="L26" s="511"/>
      <c r="M26" s="509"/>
      <c r="N26" s="510"/>
      <c r="O26" s="511"/>
      <c r="P26" s="509"/>
      <c r="Q26" s="510"/>
      <c r="R26" s="511"/>
      <c r="S26" s="509"/>
      <c r="T26" s="510"/>
      <c r="U26" s="511"/>
    </row>
    <row r="27" spans="1:21" ht="47.25" customHeight="1">
      <c r="A27" s="500" t="str">
        <f>IF(年表!$S$59&lt;&gt;"L","",CONCATENATE(年表!$A11))</f>
        <v/>
      </c>
      <c r="B27" s="507" t="str">
        <f>IF(年表!$S$59&lt;&gt;"C","",CONCATENATE(年表!$A11))</f>
        <v>24</v>
      </c>
      <c r="C27" s="248" t="str">
        <f>IF(年表!$S$59&lt;&gt;"R","",CONCATENATE(年表!$A11))</f>
        <v/>
      </c>
      <c r="D27" s="502" t="str">
        <f>IF(年表!$S$59&lt;&gt;"L","",CONCATENATE(年表!$B11))</f>
        <v/>
      </c>
      <c r="E27" s="524" t="str">
        <f>IF(年表!$S$59&lt;&gt;"C","",CONCATENATE(年表!$B11))</f>
        <v>25</v>
      </c>
      <c r="F27" s="249" t="str">
        <f>IF(年表!$S$59&lt;&gt;"R","",CONCATENATE(年表!$B11))</f>
        <v/>
      </c>
      <c r="G27" s="502" t="str">
        <f>IF(年表!$S$59&lt;&gt;"L","",CONCATENATE(年表!$C11))</f>
        <v/>
      </c>
      <c r="H27" s="524" t="str">
        <f>IF(年表!$S$59&lt;&gt;"C","",CONCATENATE(年表!$C11))</f>
        <v>26</v>
      </c>
      <c r="I27" s="249" t="str">
        <f>IF(年表!$S$59&lt;&gt;"R","",CONCATENATE(年表!$C11))</f>
        <v/>
      </c>
      <c r="J27" s="502" t="str">
        <f>IF(年表!$S$59&lt;&gt;"L","",CONCATENATE(年表!$D11))</f>
        <v/>
      </c>
      <c r="K27" s="524" t="str">
        <f>IF(年表!$S$59&lt;&gt;"C","",CONCATENATE(年表!$D11))</f>
        <v>27</v>
      </c>
      <c r="L27" s="249" t="str">
        <f>IF(年表!$S$59&lt;&gt;"R","",CONCATENATE(年表!$D11))</f>
        <v/>
      </c>
      <c r="M27" s="502" t="str">
        <f>IF(年表!$S$59&lt;&gt;"L","",CONCATENATE(年表!$E11))</f>
        <v/>
      </c>
      <c r="N27" s="514" t="str">
        <f>IF(年表!$S$59&lt;&gt;"C","",CONCATENATE(年表!$E11))</f>
        <v>28</v>
      </c>
      <c r="O27" s="249" t="str">
        <f>IF(年表!$S$59&lt;&gt;"R","",CONCATENATE(年表!$E11))</f>
        <v/>
      </c>
      <c r="P27" s="502" t="str">
        <f>IF(年表!$S$59&lt;&gt;"L","",CONCATENATE(年表!$F11))</f>
        <v/>
      </c>
      <c r="Q27" s="524" t="str">
        <f>IF(年表!$S$59&lt;&gt;"C","",CONCATENATE(年表!$F11))</f>
        <v>29</v>
      </c>
      <c r="R27" s="249" t="str">
        <f>IF(年表!$S$59&lt;&gt;"R","",CONCATENATE(年表!$F11))</f>
        <v/>
      </c>
      <c r="S27" s="512" t="str">
        <f>IF(年表!$S$59&lt;&gt;"L","",CONCATENATE(年表!$G11))</f>
        <v/>
      </c>
      <c r="T27" s="518" t="str">
        <f>IF(年表!$S$59&lt;&gt;"C","",CONCATENATE(年表!$G11))</f>
        <v>30</v>
      </c>
      <c r="U27" s="250" t="str">
        <f>IF(年表!$S$59&lt;&gt;"R","",CONCATENATE(年表!$G11))</f>
        <v/>
      </c>
    </row>
    <row r="28" spans="1:21" ht="42.95" customHeight="1">
      <c r="A28" s="501"/>
      <c r="B28" s="508"/>
      <c r="C28" s="276"/>
      <c r="D28" s="503"/>
      <c r="E28" s="525"/>
      <c r="F28" s="276"/>
      <c r="G28" s="503"/>
      <c r="H28" s="525"/>
      <c r="I28" s="276"/>
      <c r="J28" s="503"/>
      <c r="K28" s="525"/>
      <c r="L28" s="276"/>
      <c r="M28" s="503"/>
      <c r="N28" s="515"/>
      <c r="O28" s="276"/>
      <c r="P28" s="503"/>
      <c r="Q28" s="525"/>
      <c r="R28" s="276"/>
      <c r="S28" s="513"/>
      <c r="T28" s="519"/>
      <c r="U28" s="276"/>
    </row>
    <row r="29" spans="1:21" ht="42.95" customHeight="1">
      <c r="A29" s="504"/>
      <c r="B29" s="505"/>
      <c r="C29" s="506"/>
      <c r="D29" s="504"/>
      <c r="E29" s="505"/>
      <c r="F29" s="506"/>
      <c r="G29" s="504"/>
      <c r="H29" s="505"/>
      <c r="I29" s="506"/>
      <c r="J29" s="504"/>
      <c r="K29" s="505"/>
      <c r="L29" s="506"/>
      <c r="M29" s="504"/>
      <c r="N29" s="505"/>
      <c r="O29" s="506"/>
      <c r="P29" s="504"/>
      <c r="Q29" s="505"/>
      <c r="R29" s="506"/>
      <c r="S29" s="504"/>
      <c r="T29" s="505"/>
      <c r="U29" s="506"/>
    </row>
    <row r="30" spans="1:21" ht="38.25" customHeight="1">
      <c r="A30" s="509"/>
      <c r="B30" s="510"/>
      <c r="C30" s="511"/>
      <c r="D30" s="509"/>
      <c r="E30" s="510"/>
      <c r="F30" s="511"/>
      <c r="G30" s="509"/>
      <c r="H30" s="510"/>
      <c r="I30" s="511"/>
      <c r="J30" s="509"/>
      <c r="K30" s="510"/>
      <c r="L30" s="511"/>
      <c r="M30" s="509"/>
      <c r="N30" s="510"/>
      <c r="O30" s="511"/>
      <c r="P30" s="509"/>
      <c r="Q30" s="510"/>
      <c r="R30" s="511"/>
      <c r="S30" s="509"/>
      <c r="T30" s="510"/>
      <c r="U30" s="511"/>
    </row>
    <row r="31" spans="1:21" ht="47.25" customHeight="1">
      <c r="A31" s="500" t="str">
        <f>IF(年表!$S$59&lt;&gt;"L","",CONCATENATE(年表!$A12))</f>
        <v/>
      </c>
      <c r="B31" s="507" t="str">
        <f>IF(年表!$S$59&lt;&gt;"C","",CONCATENATE(年表!$A12))</f>
        <v>31</v>
      </c>
      <c r="C31" s="248" t="str">
        <f>IF(年表!$S$59&lt;&gt;"R","",CONCATENATE(年表!$A12))</f>
        <v/>
      </c>
      <c r="D31" s="502" t="str">
        <f>IF(年表!$S$59&lt;&gt;"L","",CONCATENATE(年表!$B12))</f>
        <v/>
      </c>
      <c r="E31" s="524" t="str">
        <f>IF(年表!$S$59&lt;&gt;"C","",CONCATENATE(年表!$B12))</f>
        <v/>
      </c>
      <c r="F31" s="249" t="str">
        <f>IF(年表!$S$59&lt;&gt;"R","",CONCATENATE(年表!$B12))</f>
        <v/>
      </c>
      <c r="G31" s="502" t="str">
        <f>IF(年表!$S$59&lt;&gt;"L","",CONCATENATE(年表!$C12))</f>
        <v/>
      </c>
      <c r="H31" s="524" t="str">
        <f>IF(年表!$S$59&lt;&gt;"C","",CONCATENATE(年表!$C12))</f>
        <v/>
      </c>
      <c r="I31" s="249" t="str">
        <f>IF(年表!$S$59&lt;&gt;"R","",CONCATENATE(年表!$C12))</f>
        <v/>
      </c>
      <c r="J31" s="502" t="str">
        <f>IF(年表!$S$59&lt;&gt;"L","",CONCATENATE(年表!$D12))</f>
        <v/>
      </c>
      <c r="K31" s="524" t="str">
        <f>IF(年表!$S$59&lt;&gt;"C","",CONCATENATE(年表!$D12))</f>
        <v/>
      </c>
      <c r="L31" s="249" t="str">
        <f>IF(年表!$S$59&lt;&gt;"R","",CONCATENATE(年表!$D12))</f>
        <v/>
      </c>
      <c r="M31" s="502" t="str">
        <f>IF(年表!$S$59&lt;&gt;"L","",CONCATENATE(年表!$E12))</f>
        <v/>
      </c>
      <c r="N31" s="524" t="str">
        <f>IF(年表!$S$59&lt;&gt;"C","",CONCATENATE(年表!$E12))</f>
        <v/>
      </c>
      <c r="O31" s="249" t="str">
        <f>IF(年表!$S$59&lt;&gt;"R","",CONCATENATE(年表!$E12))</f>
        <v/>
      </c>
      <c r="P31" s="502" t="str">
        <f>IF(年表!$S$59&lt;&gt;"L","",CONCATENATE(年表!$F12))</f>
        <v/>
      </c>
      <c r="Q31" s="524" t="str">
        <f>IF(年表!$S$59&lt;&gt;"C","",CONCATENATE(年表!$F12))</f>
        <v/>
      </c>
      <c r="R31" s="249" t="str">
        <f>IF(年表!$S$59&lt;&gt;"R","",CONCATENATE(年表!$F12))</f>
        <v/>
      </c>
      <c r="S31" s="512" t="str">
        <f>IF(年表!$S$59&lt;&gt;"L","",CONCATENATE(年表!$G12))</f>
        <v/>
      </c>
      <c r="T31" s="518" t="str">
        <f>IF(年表!$S$59&lt;&gt;"C","",CONCATENATE(年表!$G12))</f>
        <v/>
      </c>
      <c r="U31" s="250" t="str">
        <f>IF(年表!$S$59&lt;&gt;"R","",CONCATENATE(年表!$G12))</f>
        <v/>
      </c>
    </row>
    <row r="32" spans="1:21" ht="42.95" customHeight="1">
      <c r="A32" s="501"/>
      <c r="B32" s="508"/>
      <c r="C32" s="276"/>
      <c r="D32" s="503"/>
      <c r="E32" s="525"/>
      <c r="F32" s="276"/>
      <c r="G32" s="503"/>
      <c r="H32" s="525"/>
      <c r="I32" s="276"/>
      <c r="J32" s="503"/>
      <c r="K32" s="525"/>
      <c r="L32" s="276"/>
      <c r="M32" s="503"/>
      <c r="N32" s="525"/>
      <c r="O32" s="276"/>
      <c r="P32" s="503"/>
      <c r="Q32" s="525"/>
      <c r="R32" s="276"/>
      <c r="S32" s="513"/>
      <c r="T32" s="519"/>
      <c r="U32" s="276"/>
    </row>
    <row r="33" spans="1:21" ht="42.95" customHeight="1">
      <c r="A33" s="504"/>
      <c r="B33" s="505"/>
      <c r="C33" s="506"/>
      <c r="D33" s="504"/>
      <c r="E33" s="505"/>
      <c r="F33" s="506"/>
      <c r="G33" s="504"/>
      <c r="H33" s="505"/>
      <c r="I33" s="506"/>
      <c r="J33" s="504"/>
      <c r="K33" s="505"/>
      <c r="L33" s="506"/>
      <c r="M33" s="504"/>
      <c r="N33" s="505"/>
      <c r="O33" s="506"/>
      <c r="P33" s="504"/>
      <c r="Q33" s="505"/>
      <c r="R33" s="506"/>
      <c r="S33" s="504"/>
      <c r="T33" s="505"/>
      <c r="U33" s="506"/>
    </row>
    <row r="34" spans="1:21" ht="38.25" customHeight="1">
      <c r="A34" s="509"/>
      <c r="B34" s="510"/>
      <c r="C34" s="511"/>
      <c r="D34" s="509"/>
      <c r="E34" s="510"/>
      <c r="F34" s="511"/>
      <c r="G34" s="509"/>
      <c r="H34" s="510"/>
      <c r="I34" s="511"/>
      <c r="J34" s="509"/>
      <c r="K34" s="510"/>
      <c r="L34" s="511"/>
      <c r="M34" s="509"/>
      <c r="N34" s="510"/>
      <c r="O34" s="511"/>
      <c r="P34" s="509"/>
      <c r="Q34" s="510"/>
      <c r="R34" s="511"/>
      <c r="S34" s="509"/>
      <c r="T34" s="510"/>
      <c r="U34" s="511"/>
    </row>
  </sheetData>
  <mergeCells count="180">
    <mergeCell ref="Q27:Q28"/>
    <mergeCell ref="T27:T28"/>
    <mergeCell ref="T31:T32"/>
    <mergeCell ref="Q31:Q32"/>
    <mergeCell ref="N31:N32"/>
    <mergeCell ref="K31:K32"/>
    <mergeCell ref="P30:R30"/>
    <mergeCell ref="H31:H32"/>
    <mergeCell ref="E31:E32"/>
    <mergeCell ref="S30:U30"/>
    <mergeCell ref="D30:F30"/>
    <mergeCell ref="G30:I30"/>
    <mergeCell ref="J30:L30"/>
    <mergeCell ref="M30:O30"/>
    <mergeCell ref="M29:O29"/>
    <mergeCell ref="P29:R29"/>
    <mergeCell ref="K27:K28"/>
    <mergeCell ref="N27:N28"/>
    <mergeCell ref="S31:S32"/>
    <mergeCell ref="S29:U29"/>
    <mergeCell ref="M31:M32"/>
    <mergeCell ref="P31:P32"/>
    <mergeCell ref="A10:C10"/>
    <mergeCell ref="D10:F10"/>
    <mergeCell ref="J10:L10"/>
    <mergeCell ref="M10:O10"/>
    <mergeCell ref="G10:I10"/>
    <mergeCell ref="I1:K2"/>
    <mergeCell ref="S10:U10"/>
    <mergeCell ref="P10:R10"/>
    <mergeCell ref="L1:L2"/>
    <mergeCell ref="I3:K8"/>
    <mergeCell ref="L3:M8"/>
    <mergeCell ref="R9:U9"/>
    <mergeCell ref="S33:U33"/>
    <mergeCell ref="A34:C34"/>
    <mergeCell ref="D34:F34"/>
    <mergeCell ref="G34:I34"/>
    <mergeCell ref="J34:L34"/>
    <mergeCell ref="M34:O34"/>
    <mergeCell ref="P34:R34"/>
    <mergeCell ref="S34:U34"/>
    <mergeCell ref="A33:C33"/>
    <mergeCell ref="D33:F33"/>
    <mergeCell ref="G33:I33"/>
    <mergeCell ref="J33:L33"/>
    <mergeCell ref="M33:O33"/>
    <mergeCell ref="P33:R33"/>
    <mergeCell ref="P25:R25"/>
    <mergeCell ref="S25:U25"/>
    <mergeCell ref="A26:C26"/>
    <mergeCell ref="D26:F26"/>
    <mergeCell ref="G26:I26"/>
    <mergeCell ref="J26:L26"/>
    <mergeCell ref="M26:O26"/>
    <mergeCell ref="S27:S28"/>
    <mergeCell ref="A22:C22"/>
    <mergeCell ref="D22:F22"/>
    <mergeCell ref="P26:R26"/>
    <mergeCell ref="S26:U26"/>
    <mergeCell ref="A25:C25"/>
    <mergeCell ref="D25:F25"/>
    <mergeCell ref="G25:I25"/>
    <mergeCell ref="J25:L25"/>
    <mergeCell ref="M25:O25"/>
    <mergeCell ref="K23:K24"/>
    <mergeCell ref="G22:I22"/>
    <mergeCell ref="J22:L22"/>
    <mergeCell ref="M22:O22"/>
    <mergeCell ref="P22:R22"/>
    <mergeCell ref="N23:N24"/>
    <mergeCell ref="A23:A24"/>
    <mergeCell ref="Q19:Q20"/>
    <mergeCell ref="M18:O18"/>
    <mergeCell ref="J19:J20"/>
    <mergeCell ref="B19:B20"/>
    <mergeCell ref="E19:E20"/>
    <mergeCell ref="A18:C18"/>
    <mergeCell ref="D18:F18"/>
    <mergeCell ref="G18:I18"/>
    <mergeCell ref="A19:A20"/>
    <mergeCell ref="D19:D20"/>
    <mergeCell ref="S18:U18"/>
    <mergeCell ref="A17:C17"/>
    <mergeCell ref="D17:F17"/>
    <mergeCell ref="P14:R14"/>
    <mergeCell ref="G15:G16"/>
    <mergeCell ref="Q15:Q16"/>
    <mergeCell ref="J18:L18"/>
    <mergeCell ref="P18:R18"/>
    <mergeCell ref="B15:B16"/>
    <mergeCell ref="E15:E16"/>
    <mergeCell ref="H15:H16"/>
    <mergeCell ref="K15:K16"/>
    <mergeCell ref="N15:N16"/>
    <mergeCell ref="G17:I17"/>
    <mergeCell ref="J17:L17"/>
    <mergeCell ref="M17:O17"/>
    <mergeCell ref="A15:A16"/>
    <mergeCell ref="D15:D16"/>
    <mergeCell ref="J15:J16"/>
    <mergeCell ref="B23:B24"/>
    <mergeCell ref="J14:L14"/>
    <mergeCell ref="B11:B12"/>
    <mergeCell ref="E11:E12"/>
    <mergeCell ref="H11:H12"/>
    <mergeCell ref="K11:K12"/>
    <mergeCell ref="A14:C14"/>
    <mergeCell ref="D13:F13"/>
    <mergeCell ref="D14:F14"/>
    <mergeCell ref="G14:I14"/>
    <mergeCell ref="A13:C13"/>
    <mergeCell ref="G11:G12"/>
    <mergeCell ref="A11:A12"/>
    <mergeCell ref="D11:D12"/>
    <mergeCell ref="J11:J12"/>
    <mergeCell ref="A21:C21"/>
    <mergeCell ref="D21:F21"/>
    <mergeCell ref="G21:I21"/>
    <mergeCell ref="J21:L21"/>
    <mergeCell ref="P13:R13"/>
    <mergeCell ref="B27:B28"/>
    <mergeCell ref="E27:E28"/>
    <mergeCell ref="H27:H28"/>
    <mergeCell ref="H19:H20"/>
    <mergeCell ref="K19:K20"/>
    <mergeCell ref="J27:J28"/>
    <mergeCell ref="G19:G20"/>
    <mergeCell ref="E23:E24"/>
    <mergeCell ref="H23:H24"/>
    <mergeCell ref="G23:G24"/>
    <mergeCell ref="J23:J24"/>
    <mergeCell ref="P27:P28"/>
    <mergeCell ref="M27:M28"/>
    <mergeCell ref="D27:D28"/>
    <mergeCell ref="D23:D24"/>
    <mergeCell ref="G13:I13"/>
    <mergeCell ref="J13:L13"/>
    <mergeCell ref="M13:O13"/>
    <mergeCell ref="M15:M16"/>
    <mergeCell ref="P15:P16"/>
    <mergeCell ref="M21:O21"/>
    <mergeCell ref="P21:R21"/>
    <mergeCell ref="N19:N20"/>
    <mergeCell ref="S21:U21"/>
    <mergeCell ref="S22:U22"/>
    <mergeCell ref="S15:S16"/>
    <mergeCell ref="M14:O14"/>
    <mergeCell ref="Q11:Q12"/>
    <mergeCell ref="P23:P24"/>
    <mergeCell ref="S23:S24"/>
    <mergeCell ref="Q23:Q24"/>
    <mergeCell ref="P19:P20"/>
    <mergeCell ref="M19:M20"/>
    <mergeCell ref="T19:T20"/>
    <mergeCell ref="T11:T12"/>
    <mergeCell ref="T15:T16"/>
    <mergeCell ref="S17:U17"/>
    <mergeCell ref="S11:S12"/>
    <mergeCell ref="S14:U14"/>
    <mergeCell ref="M23:M24"/>
    <mergeCell ref="S13:U13"/>
    <mergeCell ref="P17:R17"/>
    <mergeCell ref="M11:M12"/>
    <mergeCell ref="P11:P12"/>
    <mergeCell ref="T23:T24"/>
    <mergeCell ref="S19:S20"/>
    <mergeCell ref="N11:N12"/>
    <mergeCell ref="A27:A28"/>
    <mergeCell ref="A31:A32"/>
    <mergeCell ref="D31:D32"/>
    <mergeCell ref="G31:G32"/>
    <mergeCell ref="J31:J32"/>
    <mergeCell ref="G27:G28"/>
    <mergeCell ref="A29:C29"/>
    <mergeCell ref="D29:F29"/>
    <mergeCell ref="G29:I29"/>
    <mergeCell ref="J29:L29"/>
    <mergeCell ref="B31:B32"/>
    <mergeCell ref="A30:C30"/>
  </mergeCells>
  <phoneticPr fontId="2"/>
  <conditionalFormatting sqref="D15:F15">
    <cfRule type="cellIs" dxfId="2115" priority="23" stopIfTrue="1" operator="between">
      <formula>"8"</formula>
      <formula>"9"</formula>
    </cfRule>
  </conditionalFormatting>
  <conditionalFormatting sqref="D11:F11">
    <cfRule type="cellIs" dxfId="2114" priority="24" stopIfTrue="1" operator="between">
      <formula>"1"</formula>
      <formula>"1"</formula>
    </cfRule>
    <cfRule type="cellIs" dxfId="2113" priority="25" stopIfTrue="1" operator="equal">
      <formula>"2"</formula>
    </cfRule>
  </conditionalFormatting>
  <conditionalFormatting sqref="A11:C11 A15:C15">
    <cfRule type="cellIs" dxfId="2112" priority="26" stopIfTrue="1" operator="between">
      <formula>"1"</formula>
      <formula>"3"</formula>
    </cfRule>
  </conditionalFormatting>
  <conditionalFormatting sqref="D19:F19">
    <cfRule type="cellIs" dxfId="2111" priority="27" stopIfTrue="1" operator="between">
      <formula>"10"</formula>
      <formula>"14"</formula>
    </cfRule>
  </conditionalFormatting>
  <conditionalFormatting sqref="G11:U11">
    <cfRule type="cellIs" dxfId="2110" priority="28" stopIfTrue="1" operator="between">
      <formula>"1"</formula>
      <formula>"1"</formula>
    </cfRule>
  </conditionalFormatting>
  <conditionalFormatting sqref="C6">
    <cfRule type="cellIs" dxfId="2109" priority="29" stopIfTrue="1" operator="between">
      <formula>23</formula>
      <formula>23</formula>
    </cfRule>
  </conditionalFormatting>
  <conditionalFormatting sqref="R4:U4 O5 Q5">
    <cfRule type="cellIs" dxfId="2108" priority="30" stopIfTrue="1" operator="between">
      <formula>"11"</formula>
      <formula>"11"</formula>
    </cfRule>
  </conditionalFormatting>
  <conditionalFormatting sqref="P5">
    <cfRule type="cellIs" dxfId="2107" priority="31" stopIfTrue="1" operator="between">
      <formula>"11"</formula>
      <formula>"12"</formula>
    </cfRule>
  </conditionalFormatting>
  <conditionalFormatting sqref="B6">
    <cfRule type="cellIs" dxfId="2106" priority="33" stopIfTrue="1" operator="between">
      <formula>23</formula>
      <formula>23</formula>
    </cfRule>
  </conditionalFormatting>
  <conditionalFormatting sqref="F6">
    <cfRule type="cellIs" dxfId="2105" priority="21" stopIfTrue="1" operator="between">
      <formula>24</formula>
      <formula>24</formula>
    </cfRule>
  </conditionalFormatting>
  <conditionalFormatting sqref="D6">
    <cfRule type="cellIs" dxfId="2104" priority="17" stopIfTrue="1" operator="between">
      <formula>23</formula>
      <formula>23</formula>
    </cfRule>
  </conditionalFormatting>
  <conditionalFormatting sqref="E6">
    <cfRule type="cellIs" dxfId="2103" priority="16" stopIfTrue="1" operator="between">
      <formula>23</formula>
      <formula>23</formula>
    </cfRule>
  </conditionalFormatting>
  <conditionalFormatting sqref="F6">
    <cfRule type="cellIs" dxfId="2102" priority="15" stopIfTrue="1" operator="between">
      <formula>23</formula>
      <formula>23</formula>
    </cfRule>
  </conditionalFormatting>
  <conditionalFormatting sqref="G6">
    <cfRule type="cellIs" dxfId="2101" priority="11" stopIfTrue="1" operator="equal">
      <formula>23</formula>
    </cfRule>
  </conditionalFormatting>
  <conditionalFormatting sqref="B7">
    <cfRule type="expression" dxfId="2100" priority="7" stopIfTrue="1">
      <formula>A7=VALUE(23)</formula>
    </cfRule>
  </conditionalFormatting>
  <conditionalFormatting sqref="Q11:Q12">
    <cfRule type="cellIs" dxfId="2099" priority="6" stopIfTrue="1" operator="between">
      <formula>"5"</formula>
      <formula>"6"</formula>
    </cfRule>
  </conditionalFormatting>
  <conditionalFormatting sqref="Q15">
    <cfRule type="cellIs" dxfId="2098" priority="4" operator="equal">
      <formula>"7"</formula>
    </cfRule>
  </conditionalFormatting>
  <conditionalFormatting sqref="Q23">
    <cfRule type="cellIs" dxfId="2097" priority="3" stopIfTrue="1" operator="equal">
      <formula>"21"</formula>
    </cfRule>
  </conditionalFormatting>
  <conditionalFormatting sqref="P7">
    <cfRule type="expression" dxfId="2096" priority="2">
      <formula>$O$7="23"</formula>
    </cfRule>
  </conditionalFormatting>
  <conditionalFormatting sqref="P6:U6">
    <cfRule type="cellIs" dxfId="2095" priority="1" operator="equal">
      <formula>"23"</formula>
    </cfRule>
  </conditionalFormatting>
  <dataValidations count="1">
    <dataValidation imeMode="hiragana" allowBlank="1" showInputMessage="1" showErrorMessage="1" sqref="J29:J30 P21:P22 M17:M18 G13:G14 G25:G26 A33:A34 D13:D14 D21:D22 J13:J14 M13:M14 S13:S14 P17:P18 A13:A14 A17:A18 S33:S34 G17:G18 J17:J18 S21:S22 S17:S18 D17:D18 G21:G22 J21:J22 M21:M22 J25:J26 M25:M26 P25:P26 A21:A22 A25:A26 D25:D26 M29:M30 P29:P30 S29:S30 S25:S26 D29:D30 G29:G30 D33:D34 G33:G34 J33:J34 M33:M34 P33:P34 A29:A30 P13:P14"/>
  </dataValidations>
  <hyperlinks>
    <hyperlink ref="R9" location="年表!N60" display="日付の位置【左 中央 右】は年表で設定"/>
  </hyperlinks>
  <pageMargins left="0.45" right="0.19685039370078741" top="0.59" bottom="0.11811023622047245" header="0.19685039370078741" footer="0.11811023622047245"/>
  <pageSetup paperSize="9" scale="44" orientation="landscape" verticalDpi="3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7"/>
  <sheetViews>
    <sheetView zoomScaleNormal="100" workbookViewId="0">
      <selection activeCell="Y2" sqref="Y2:AB3"/>
    </sheetView>
  </sheetViews>
  <sheetFormatPr defaultRowHeight="13.5"/>
  <cols>
    <col min="1" max="1" width="3.625" style="91" customWidth="1"/>
    <col min="2" max="2" width="4.125" customWidth="1"/>
    <col min="3" max="9" width="3.125" customWidth="1"/>
    <col min="10" max="10" width="4.625" customWidth="1"/>
    <col min="11" max="17" width="3.125" customWidth="1"/>
    <col min="18" max="18" width="4" customWidth="1"/>
    <col min="19" max="19" width="3" customWidth="1"/>
    <col min="20" max="20" width="2.625" customWidth="1"/>
    <col min="21" max="28" width="3.125" customWidth="1"/>
    <col min="29" max="29" width="4.625" customWidth="1"/>
    <col min="30" max="36" width="3.125" customWidth="1"/>
    <col min="37" max="38" width="2.625" style="91" customWidth="1"/>
    <col min="39" max="16384" width="9" style="91"/>
  </cols>
  <sheetData>
    <row r="1" spans="2:36" ht="12" customHeight="1">
      <c r="B1" s="105"/>
      <c r="C1" s="109"/>
      <c r="D1" s="110"/>
      <c r="E1" s="106"/>
      <c r="F1" s="106"/>
      <c r="G1" s="106"/>
      <c r="H1" s="106"/>
      <c r="I1" s="107"/>
      <c r="J1" s="105"/>
      <c r="K1" s="108"/>
      <c r="L1" s="108"/>
      <c r="M1" s="108"/>
      <c r="N1" s="600" t="s">
        <v>47</v>
      </c>
      <c r="O1" s="600"/>
      <c r="P1" s="600"/>
      <c r="T1" s="71"/>
      <c r="AI1" s="84"/>
    </row>
    <row r="2" spans="2:36" s="175" customFormat="1" ht="12" customHeight="1">
      <c r="B2" s="105"/>
      <c r="C2" s="372"/>
      <c r="D2" s="373"/>
      <c r="E2" s="106"/>
      <c r="F2" s="669"/>
      <c r="G2" s="669"/>
      <c r="H2" s="149"/>
      <c r="I2" s="149"/>
      <c r="J2" s="670" t="str">
        <f>CONCATENATE(年表!$C$5)</f>
        <v>1</v>
      </c>
      <c r="K2" s="670"/>
      <c r="L2" s="671" t="s">
        <v>1</v>
      </c>
      <c r="M2" s="129"/>
      <c r="N2" s="601" t="str">
        <f>CONCATENATE(年表!$F$3,"/",J2,"/1")</f>
        <v>2021/1/1</v>
      </c>
      <c r="O2" s="601"/>
      <c r="P2" s="601"/>
      <c r="Q2" s="156"/>
      <c r="R2" s="156"/>
      <c r="S2" s="653"/>
      <c r="T2" s="370"/>
      <c r="U2" s="151">
        <f>INT(MOD((MOD(MOD(($V$2+4),7)+INT(($V$2+7)/4),7))+2-$AI$2,7))+1</f>
        <v>6</v>
      </c>
      <c r="V2" s="152">
        <f>IF($Y$2&lt;&gt;0,VALUE(CONCATENATE($Y$2))+1000000,1000000)</f>
        <v>1002021</v>
      </c>
      <c r="W2" s="153"/>
      <c r="X2" s="156"/>
      <c r="Y2" s="674" t="str">
        <f>CONCATENATE(年表!$F$3)</f>
        <v>2021</v>
      </c>
      <c r="Z2" s="674"/>
      <c r="AA2" s="674"/>
      <c r="AB2" s="674"/>
      <c r="AC2" s="657" t="s">
        <v>71</v>
      </c>
      <c r="AD2" s="657"/>
      <c r="AE2" s="657"/>
      <c r="AF2" s="657"/>
      <c r="AG2" s="157"/>
      <c r="AH2" s="155"/>
      <c r="AI2" s="221">
        <f>ABS(INT(($V$2-1)/100))-ABS(INT(($V$2-1)/400))+SIGN($V$2+1)</f>
        <v>7516</v>
      </c>
    </row>
    <row r="3" spans="2:36" s="175" customFormat="1" ht="12" customHeight="1">
      <c r="B3" s="105"/>
      <c r="C3" s="372"/>
      <c r="D3" s="373"/>
      <c r="E3" s="130"/>
      <c r="F3" s="669"/>
      <c r="G3" s="669"/>
      <c r="H3" s="149"/>
      <c r="I3" s="408">
        <f>1-INT((MOD(年表!$F$3,4)/2))</f>
        <v>1</v>
      </c>
      <c r="J3" s="670"/>
      <c r="K3" s="670"/>
      <c r="L3" s="671"/>
      <c r="M3" s="129"/>
      <c r="N3" s="602" t="str">
        <f>MID("日月火水木金土",WEEKDAY(N2,1),1)</f>
        <v>金</v>
      </c>
      <c r="O3" s="602"/>
      <c r="P3" s="602"/>
      <c r="Q3" s="161"/>
      <c r="R3" s="161"/>
      <c r="S3" s="653"/>
      <c r="T3" s="371"/>
      <c r="U3" s="159"/>
      <c r="V3" s="159"/>
      <c r="W3" s="160" t="str">
        <f>IF($Y$2&lt;1583,"1582年10月の5日～14日の10日間は閏年の調整により削除されて歴史上は存在しません、その日以前の曜日も違っています","")</f>
        <v/>
      </c>
      <c r="X3" s="169"/>
      <c r="Y3" s="674"/>
      <c r="Z3" s="674"/>
      <c r="AA3" s="674"/>
      <c r="AB3" s="674"/>
      <c r="AC3" s="657"/>
      <c r="AD3" s="657"/>
      <c r="AE3" s="657"/>
      <c r="AF3" s="657"/>
      <c r="AG3" s="157"/>
      <c r="AH3" s="155"/>
      <c r="AI3" s="84">
        <f>1-ABS(SIGN((1-SIGN(MOD(Y2,100)))-(1-SIGN(MOD(Y2,400))))-SIGN(MOD(Y2,4)))</f>
        <v>0</v>
      </c>
    </row>
    <row r="4" spans="2:36" s="175" customFormat="1" ht="6" customHeight="1">
      <c r="B4" s="105"/>
      <c r="C4" s="109"/>
      <c r="D4" s="110"/>
      <c r="E4" s="130"/>
      <c r="F4" s="149"/>
      <c r="G4" s="149"/>
      <c r="H4" s="149"/>
      <c r="I4" s="149"/>
      <c r="J4" s="186"/>
      <c r="K4" s="186"/>
      <c r="L4" s="187"/>
      <c r="M4" s="129"/>
      <c r="N4" s="185"/>
      <c r="O4" s="185"/>
      <c r="P4" s="185"/>
      <c r="Q4" s="161"/>
      <c r="R4" s="161"/>
      <c r="S4" s="158"/>
      <c r="T4" s="158"/>
      <c r="U4" s="159"/>
      <c r="V4" s="159"/>
      <c r="W4" s="160"/>
      <c r="X4" s="169"/>
      <c r="Y4" s="170"/>
      <c r="Z4" s="170"/>
      <c r="AA4" s="170"/>
      <c r="AB4" s="170"/>
      <c r="AC4" s="188"/>
      <c r="AD4" s="188"/>
      <c r="AE4" s="188"/>
      <c r="AF4" s="154"/>
      <c r="AG4" s="157"/>
      <c r="AH4" s="155"/>
      <c r="AI4" s="156"/>
    </row>
    <row r="5" spans="2:36" s="175" customFormat="1" ht="6" customHeight="1">
      <c r="B5" s="105"/>
      <c r="C5" s="109"/>
      <c r="D5" s="110"/>
      <c r="E5" s="130"/>
      <c r="F5" s="149"/>
      <c r="G5" s="149"/>
      <c r="H5" s="149"/>
      <c r="I5" s="149"/>
      <c r="J5" s="186"/>
      <c r="K5" s="186"/>
      <c r="L5" s="187"/>
      <c r="M5" s="129"/>
      <c r="N5" s="185"/>
      <c r="O5" s="185"/>
      <c r="P5" s="185"/>
      <c r="Q5" s="161"/>
      <c r="R5" s="161"/>
      <c r="S5" s="158"/>
      <c r="T5" s="158"/>
      <c r="U5" s="159"/>
      <c r="V5" s="159"/>
      <c r="W5" s="160"/>
      <c r="X5" s="169"/>
      <c r="Y5" s="170"/>
      <c r="Z5" s="170"/>
      <c r="AA5" s="170"/>
      <c r="AB5" s="170"/>
      <c r="AC5" s="188"/>
      <c r="AD5" s="188"/>
      <c r="AE5" s="188"/>
      <c r="AF5" s="154"/>
      <c r="AG5" s="157"/>
      <c r="AH5" s="155"/>
      <c r="AI5" s="156"/>
    </row>
    <row r="6" spans="2:36" s="176" customFormat="1" ht="16.5" customHeight="1">
      <c r="B6" s="91"/>
      <c r="C6" s="131"/>
      <c r="D6" s="127"/>
      <c r="E6" s="132"/>
      <c r="F6" s="132"/>
      <c r="G6" s="133"/>
      <c r="H6" s="134"/>
      <c r="I6" s="132"/>
      <c r="J6" s="91"/>
      <c r="K6" s="91"/>
      <c r="L6" s="91"/>
      <c r="M6" s="91"/>
      <c r="N6" s="135"/>
      <c r="O6" s="135"/>
      <c r="P6" s="91"/>
      <c r="Q6" s="75"/>
      <c r="R6" s="75"/>
      <c r="S6" s="75"/>
      <c r="T6" s="75"/>
      <c r="U6" s="75"/>
      <c r="V6" s="171"/>
      <c r="W6" s="367" t="s">
        <v>2</v>
      </c>
      <c r="X6" s="367"/>
      <c r="Y6" s="365" t="s">
        <v>69</v>
      </c>
      <c r="Z6" s="365"/>
      <c r="AA6" s="365"/>
      <c r="AB6" s="172"/>
      <c r="AC6" s="172"/>
      <c r="AD6" s="171"/>
      <c r="AE6" s="367" t="s">
        <v>4</v>
      </c>
      <c r="AF6" s="367"/>
      <c r="AG6" s="663" t="s">
        <v>16</v>
      </c>
      <c r="AH6" s="663"/>
      <c r="AI6" s="663"/>
      <c r="AJ6" s="173"/>
    </row>
    <row r="7" spans="2:36" s="177" customFormat="1" ht="16.5" customHeight="1">
      <c r="B7" s="66"/>
      <c r="C7" s="110"/>
      <c r="D7" s="110"/>
      <c r="E7" s="664"/>
      <c r="F7" s="664"/>
      <c r="G7" s="664"/>
      <c r="H7" s="664"/>
      <c r="I7" s="664"/>
      <c r="J7" s="664"/>
      <c r="K7" s="664"/>
      <c r="L7" s="664"/>
      <c r="M7" s="664"/>
      <c r="N7" s="664"/>
      <c r="O7" s="664"/>
      <c r="P7" s="664"/>
      <c r="Q7" s="164"/>
      <c r="R7" s="164"/>
      <c r="S7" s="164"/>
      <c r="T7" s="164"/>
      <c r="U7" s="164"/>
      <c r="V7" s="326" t="s">
        <v>32</v>
      </c>
      <c r="W7" s="327" t="s">
        <v>33</v>
      </c>
      <c r="X7" s="327" t="s">
        <v>70</v>
      </c>
      <c r="Y7" s="327" t="s">
        <v>35</v>
      </c>
      <c r="Z7" s="327" t="s">
        <v>36</v>
      </c>
      <c r="AA7" s="327" t="s">
        <v>37</v>
      </c>
      <c r="AB7" s="328" t="s">
        <v>38</v>
      </c>
      <c r="AC7" s="208"/>
      <c r="AD7" s="326" t="s">
        <v>32</v>
      </c>
      <c r="AE7" s="327" t="s">
        <v>33</v>
      </c>
      <c r="AF7" s="327" t="s">
        <v>70</v>
      </c>
      <c r="AG7" s="327" t="s">
        <v>35</v>
      </c>
      <c r="AH7" s="327" t="s">
        <v>36</v>
      </c>
      <c r="AI7" s="327" t="s">
        <v>37</v>
      </c>
      <c r="AJ7" s="328" t="s">
        <v>38</v>
      </c>
    </row>
    <row r="8" spans="2:36" s="177" customFormat="1" ht="15.75" customHeight="1">
      <c r="B8" s="138"/>
      <c r="C8" s="139"/>
      <c r="D8" s="109"/>
      <c r="E8" s="664"/>
      <c r="F8" s="664"/>
      <c r="G8" s="664"/>
      <c r="H8" s="664"/>
      <c r="I8" s="664"/>
      <c r="J8" s="664"/>
      <c r="K8" s="664"/>
      <c r="L8" s="664"/>
      <c r="M8" s="664"/>
      <c r="N8" s="664"/>
      <c r="O8" s="664"/>
      <c r="P8" s="664"/>
      <c r="Q8" s="164"/>
      <c r="R8" s="164"/>
      <c r="S8" s="164"/>
      <c r="T8" s="164"/>
      <c r="U8" s="164"/>
      <c r="V8" s="390" t="str">
        <f>IF(2-$U$2=1,1,"")</f>
        <v/>
      </c>
      <c r="W8" s="391" t="str">
        <f>IF(3-$U$2=1,1,IF(V8&lt;&gt;"",V8+1,""))</f>
        <v/>
      </c>
      <c r="X8" s="391" t="str">
        <f>IF(4-$U$2=1,1,IF(W8&lt;&gt;"",W8+1,""))</f>
        <v/>
      </c>
      <c r="Y8" s="391" t="str">
        <f>IF(5-$U$2=1,1,IF(X8&lt;&gt;"",X8+1,""))</f>
        <v/>
      </c>
      <c r="Z8" s="391" t="str">
        <f>IF(6-$U$2=1,1,IF(Y8&lt;&gt;"",Y8+1,""))</f>
        <v/>
      </c>
      <c r="AA8" s="460">
        <f>IF(7-$U$2=1,1,IF(Z8&lt;&gt;"",Z8+1,""))</f>
        <v>1</v>
      </c>
      <c r="AB8" s="392">
        <f>IF(8-$U$2=1,1,IF(AA8&lt;&gt;"",AA8+1,""))</f>
        <v>2</v>
      </c>
      <c r="AC8" s="268"/>
      <c r="AD8" s="390" t="str">
        <f>IF(AB34=31,1,"")</f>
        <v/>
      </c>
      <c r="AE8" s="391" t="str">
        <f>IF(V35=31,1,IF(AD8&lt;&gt;"",AD8+1,""))</f>
        <v/>
      </c>
      <c r="AF8" s="391" t="str">
        <f>IF(W35=31,1,IF(AE8&lt;&gt;"",AE8+1,""))</f>
        <v/>
      </c>
      <c r="AG8" s="391" t="str">
        <f>IF(X34=31,1,IF(AF8&lt;&gt;"",AF8+1,""))</f>
        <v/>
      </c>
      <c r="AH8" s="391">
        <f>IF(Y34=31,1,IF(AG8&lt;&gt;"",AG8+1,""))</f>
        <v>1</v>
      </c>
      <c r="AI8" s="460">
        <f>IF(Z34=31,1,IF(AH8&lt;&gt;"",AH8+1,""))</f>
        <v>2</v>
      </c>
      <c r="AJ8" s="392">
        <f>IF(AA34=31,1,IF(AI8&lt;&gt;"",AI8+1,""))</f>
        <v>3</v>
      </c>
    </row>
    <row r="9" spans="2:36" s="178" customFormat="1" ht="16.5" customHeight="1">
      <c r="B9" s="138"/>
      <c r="C9" s="634"/>
      <c r="D9" s="634"/>
      <c r="E9" s="664"/>
      <c r="F9" s="664"/>
      <c r="G9" s="664"/>
      <c r="H9" s="664"/>
      <c r="I9" s="664"/>
      <c r="J9" s="664"/>
      <c r="K9" s="664"/>
      <c r="L9" s="664"/>
      <c r="M9" s="664"/>
      <c r="N9" s="664"/>
      <c r="O9" s="664"/>
      <c r="P9" s="664"/>
      <c r="Q9" s="162"/>
      <c r="R9" s="162"/>
      <c r="S9" s="162"/>
      <c r="T9" s="162"/>
      <c r="U9" s="162"/>
      <c r="V9" s="390">
        <f>IF(V8&lt;&gt;"",V8+7,AB8+1)</f>
        <v>3</v>
      </c>
      <c r="W9" s="391">
        <f>IF(V9&lt;&gt;"",V9+1,"")</f>
        <v>4</v>
      </c>
      <c r="X9" s="391">
        <f>IF(W9&lt;&gt;"",W9+1,"")</f>
        <v>5</v>
      </c>
      <c r="Y9" s="391">
        <f>IF(X9&lt;&gt;"",X9+1,"")</f>
        <v>6</v>
      </c>
      <c r="Z9" s="391">
        <f>IF(Y9&lt;&gt;"",Y9+1,"")</f>
        <v>7</v>
      </c>
      <c r="AA9" s="391">
        <f>IF(AA8&lt;&gt;"",AA8+7,Z9+1)</f>
        <v>8</v>
      </c>
      <c r="AB9" s="392">
        <f>IF(AB8&lt;&gt;"",AB8+7,"")</f>
        <v>9</v>
      </c>
      <c r="AC9" s="268"/>
      <c r="AD9" s="390">
        <f>IF(AD8&lt;&gt;"",AD8+7,AJ8+1)</f>
        <v>4</v>
      </c>
      <c r="AE9" s="391">
        <f>IF(AD9&lt;&gt;"",AD9+1,"")</f>
        <v>5</v>
      </c>
      <c r="AF9" s="391">
        <f>IF(AE9&lt;&gt;"",AE9+1,"")</f>
        <v>6</v>
      </c>
      <c r="AG9" s="391">
        <f>IF(AF9&lt;&gt;"",AF9+1,"")</f>
        <v>7</v>
      </c>
      <c r="AH9" s="391">
        <f>IF(AG9&lt;&gt;"",AG9+1,"")</f>
        <v>8</v>
      </c>
      <c r="AI9" s="460">
        <f>IF(AI8&lt;&gt;"",AI8+7,AH9+1)</f>
        <v>9</v>
      </c>
      <c r="AJ9" s="392">
        <f>IF(AJ8&lt;&gt;"",AJ8+7,"")</f>
        <v>10</v>
      </c>
    </row>
    <row r="10" spans="2:36" s="178" customFormat="1" ht="16.5" customHeight="1">
      <c r="B10" s="138"/>
      <c r="C10" s="137"/>
      <c r="D10" s="110"/>
      <c r="E10" s="664"/>
      <c r="F10" s="664"/>
      <c r="G10" s="664"/>
      <c r="H10" s="664"/>
      <c r="I10" s="664"/>
      <c r="J10" s="664"/>
      <c r="K10" s="664"/>
      <c r="L10" s="664"/>
      <c r="M10" s="664"/>
      <c r="N10" s="664"/>
      <c r="O10" s="664"/>
      <c r="P10" s="664"/>
      <c r="Q10" s="162"/>
      <c r="R10" s="162"/>
      <c r="S10" s="162"/>
      <c r="T10" s="162"/>
      <c r="U10" s="162"/>
      <c r="V10" s="390">
        <f>IF(V9&lt;&gt;"",V9+7,AB9+1)</f>
        <v>10</v>
      </c>
      <c r="W10" s="391">
        <f t="shared" ref="W10:AA11" si="0">IF(W9&lt;&gt;"",W9+7,"")</f>
        <v>11</v>
      </c>
      <c r="X10" s="391">
        <f t="shared" si="0"/>
        <v>12</v>
      </c>
      <c r="Y10" s="391">
        <f t="shared" si="0"/>
        <v>13</v>
      </c>
      <c r="Z10" s="391">
        <f t="shared" si="0"/>
        <v>14</v>
      </c>
      <c r="AA10" s="460">
        <f t="shared" si="0"/>
        <v>15</v>
      </c>
      <c r="AB10" s="392">
        <f>IF(AB9&lt;&gt;"",AB9+7,"")</f>
        <v>16</v>
      </c>
      <c r="AC10" s="268"/>
      <c r="AD10" s="390">
        <f>IF(AD9&lt;&gt;"",AD9+7,AJ9+1)</f>
        <v>11</v>
      </c>
      <c r="AE10" s="391">
        <f t="shared" ref="AE10:AI11" si="1">IF(AE9&lt;&gt;"",AE9+7,"")</f>
        <v>12</v>
      </c>
      <c r="AF10" s="391">
        <f t="shared" si="1"/>
        <v>13</v>
      </c>
      <c r="AG10" s="391">
        <f t="shared" si="1"/>
        <v>14</v>
      </c>
      <c r="AH10" s="391">
        <f t="shared" si="1"/>
        <v>15</v>
      </c>
      <c r="AI10" s="391">
        <f t="shared" si="1"/>
        <v>16</v>
      </c>
      <c r="AJ10" s="392">
        <f>IF(AJ9&lt;&gt;"",AJ9+7,"")</f>
        <v>17</v>
      </c>
    </row>
    <row r="11" spans="2:36" s="178" customFormat="1" ht="15.75" customHeight="1">
      <c r="B11" s="66"/>
      <c r="C11" s="634"/>
      <c r="D11" s="634"/>
      <c r="E11" s="664"/>
      <c r="F11" s="664"/>
      <c r="G11" s="664"/>
      <c r="H11" s="664"/>
      <c r="I11" s="664"/>
      <c r="J11" s="664"/>
      <c r="K11" s="664"/>
      <c r="L11" s="664"/>
      <c r="M11" s="664"/>
      <c r="N11" s="664"/>
      <c r="O11" s="664"/>
      <c r="P11" s="664"/>
      <c r="Q11" s="162"/>
      <c r="R11" s="162"/>
      <c r="S11" s="162"/>
      <c r="T11" s="162"/>
      <c r="U11" s="162"/>
      <c r="V11" s="390">
        <f>IF(V10&lt;&gt;"",V10+7,AB10+1)</f>
        <v>17</v>
      </c>
      <c r="W11" s="391">
        <f t="shared" si="0"/>
        <v>18</v>
      </c>
      <c r="X11" s="391">
        <f t="shared" si="0"/>
        <v>19</v>
      </c>
      <c r="Y11" s="391">
        <f t="shared" si="0"/>
        <v>20</v>
      </c>
      <c r="Z11" s="391">
        <f t="shared" si="0"/>
        <v>21</v>
      </c>
      <c r="AA11" s="391">
        <f t="shared" si="0"/>
        <v>22</v>
      </c>
      <c r="AB11" s="392">
        <f>IF(AB10&lt;&gt;"",AB10+7,"")</f>
        <v>23</v>
      </c>
      <c r="AC11" s="268"/>
      <c r="AD11" s="390">
        <f>IF(AD10&lt;&gt;"",AD10+7,AJ10+1)</f>
        <v>18</v>
      </c>
      <c r="AE11" s="391">
        <f t="shared" si="1"/>
        <v>19</v>
      </c>
      <c r="AF11" s="391">
        <f t="shared" si="1"/>
        <v>20</v>
      </c>
      <c r="AG11" s="391">
        <f t="shared" si="1"/>
        <v>21</v>
      </c>
      <c r="AH11" s="391">
        <f t="shared" si="1"/>
        <v>22</v>
      </c>
      <c r="AI11" s="460">
        <f t="shared" si="1"/>
        <v>23</v>
      </c>
      <c r="AJ11" s="392">
        <f>IF(AJ10&lt;&gt;"",AJ10+7,"")</f>
        <v>24</v>
      </c>
    </row>
    <row r="12" spans="2:36" s="178" customFormat="1" ht="15.75" customHeight="1">
      <c r="B12" s="138"/>
      <c r="C12" s="137"/>
      <c r="D12" s="110"/>
      <c r="E12" s="664"/>
      <c r="F12" s="664"/>
      <c r="G12" s="664"/>
      <c r="H12" s="664"/>
      <c r="I12" s="664"/>
      <c r="J12" s="664"/>
      <c r="K12" s="664"/>
      <c r="L12" s="664"/>
      <c r="M12" s="664"/>
      <c r="N12" s="664"/>
      <c r="O12" s="664"/>
      <c r="P12" s="664"/>
      <c r="Q12" s="162"/>
      <c r="R12" s="162"/>
      <c r="S12" s="162"/>
      <c r="T12" s="162"/>
      <c r="U12" s="162"/>
      <c r="V12" s="390">
        <f>IF(V11&lt;&gt;"",V11+7,AB11+1)</f>
        <v>24</v>
      </c>
      <c r="W12" s="391">
        <f t="shared" ref="W12:AB13" si="2">IF(V12&lt;&gt;"",IF(V12&gt;=31,"",V12+1),"")</f>
        <v>25</v>
      </c>
      <c r="X12" s="391">
        <f t="shared" si="2"/>
        <v>26</v>
      </c>
      <c r="Y12" s="391">
        <f t="shared" si="2"/>
        <v>27</v>
      </c>
      <c r="Z12" s="391">
        <f t="shared" si="2"/>
        <v>28</v>
      </c>
      <c r="AA12" s="391">
        <f t="shared" si="2"/>
        <v>29</v>
      </c>
      <c r="AB12" s="392">
        <f t="shared" si="2"/>
        <v>30</v>
      </c>
      <c r="AC12" s="268"/>
      <c r="AD12" s="390">
        <f>IF(AD11&lt;&gt;"",IF(AD11+7&gt;30,"",AD11+7),"")</f>
        <v>25</v>
      </c>
      <c r="AE12" s="391">
        <f t="shared" ref="AE12:AJ12" si="3">IF(AD12&lt;&gt;"",IF(AD12&gt;=30,"",AD12+1),"")</f>
        <v>26</v>
      </c>
      <c r="AF12" s="391">
        <f t="shared" si="3"/>
        <v>27</v>
      </c>
      <c r="AG12" s="391">
        <f t="shared" si="3"/>
        <v>28</v>
      </c>
      <c r="AH12" s="391">
        <f t="shared" si="3"/>
        <v>29</v>
      </c>
      <c r="AI12" s="391">
        <f t="shared" si="3"/>
        <v>30</v>
      </c>
      <c r="AJ12" s="391" t="str">
        <f t="shared" si="3"/>
        <v/>
      </c>
    </row>
    <row r="13" spans="2:36" s="178" customFormat="1" ht="16.5" customHeight="1">
      <c r="B13" s="66"/>
      <c r="C13" s="637"/>
      <c r="D13" s="637"/>
      <c r="E13" s="664"/>
      <c r="F13" s="664"/>
      <c r="G13" s="664"/>
      <c r="H13" s="664"/>
      <c r="I13" s="664"/>
      <c r="J13" s="664"/>
      <c r="K13" s="664"/>
      <c r="L13" s="664"/>
      <c r="M13" s="664"/>
      <c r="N13" s="664"/>
      <c r="O13" s="664"/>
      <c r="P13" s="664"/>
      <c r="Q13" s="162"/>
      <c r="R13" s="162"/>
      <c r="S13" s="162"/>
      <c r="T13" s="162"/>
      <c r="U13" s="162"/>
      <c r="V13" s="390">
        <f>IF(V12&lt;&gt;"",IF(V12+7&gt;31,"",V12+7),"")</f>
        <v>31</v>
      </c>
      <c r="W13" s="391" t="str">
        <f t="shared" si="2"/>
        <v/>
      </c>
      <c r="X13" s="391" t="str">
        <f t="shared" si="2"/>
        <v/>
      </c>
      <c r="Y13" s="391" t="str">
        <f t="shared" si="2"/>
        <v/>
      </c>
      <c r="Z13" s="391" t="str">
        <f t="shared" si="2"/>
        <v/>
      </c>
      <c r="AA13" s="391" t="str">
        <f t="shared" si="2"/>
        <v/>
      </c>
      <c r="AB13" s="392" t="str">
        <f t="shared" si="2"/>
        <v/>
      </c>
      <c r="AC13" s="268"/>
      <c r="AD13" s="390" t="str">
        <f>IF(AD12&lt;&gt;"",IF(AD12+7&gt;30,"",AD12+7),"")</f>
        <v/>
      </c>
      <c r="AE13" s="391" t="str">
        <f>IF(AD13&lt;&gt;"",IF(AD13&gt;=30,"",AD13+1),"")</f>
        <v/>
      </c>
      <c r="AF13" s="391" t="str">
        <f>IF(AE13&lt;&gt;"",IF(AE13&gt;=31,"",AE13+1),"")</f>
        <v/>
      </c>
      <c r="AG13" s="391" t="str">
        <f>IF(AF13&lt;&gt;"",IF(AF13&gt;=31,"",AF13+1),"")</f>
        <v/>
      </c>
      <c r="AH13" s="391" t="str">
        <f>IF(AG13&lt;&gt;"",IF(AG13&gt;=31,"",AG13+1),"")</f>
        <v/>
      </c>
      <c r="AI13" s="391" t="str">
        <f>IF(AH13&lt;&gt;"",IF(AH13&gt;=31,"",AH13+1),"")</f>
        <v/>
      </c>
      <c r="AJ13" s="392" t="str">
        <f>IF(AI13&lt;&gt;"",IF(AI13&gt;=31,"",AI13+1),"")</f>
        <v/>
      </c>
    </row>
    <row r="14" spans="2:36" s="178" customFormat="1" ht="16.5" customHeight="1">
      <c r="B14" s="66"/>
      <c r="C14" s="137"/>
      <c r="D14" s="110"/>
      <c r="E14" s="672"/>
      <c r="F14" s="672"/>
      <c r="G14" s="672"/>
      <c r="H14" s="672"/>
      <c r="I14" s="672"/>
      <c r="J14" s="672"/>
      <c r="K14" s="672"/>
      <c r="L14" s="672"/>
      <c r="M14" s="672"/>
      <c r="N14" s="672"/>
      <c r="O14" s="672"/>
      <c r="P14" s="672"/>
      <c r="Q14" s="162"/>
      <c r="R14" s="162"/>
      <c r="S14" s="658" t="s">
        <v>73</v>
      </c>
      <c r="T14" s="658"/>
      <c r="U14" s="369"/>
      <c r="V14" s="171"/>
      <c r="W14" s="172"/>
      <c r="X14" s="172"/>
      <c r="Y14" s="172"/>
      <c r="Z14" s="172"/>
      <c r="AA14" s="172"/>
      <c r="AB14" s="173"/>
      <c r="AC14" s="172"/>
      <c r="AD14" s="171"/>
      <c r="AE14" s="172"/>
      <c r="AF14" s="172"/>
      <c r="AG14" s="172"/>
      <c r="AH14" s="172"/>
      <c r="AI14" s="172"/>
      <c r="AJ14" s="173"/>
    </row>
    <row r="15" spans="2:36" s="178" customFormat="1" ht="15.75" customHeight="1">
      <c r="B15" s="66"/>
      <c r="C15" s="634"/>
      <c r="D15" s="634"/>
      <c r="E15" s="672"/>
      <c r="F15" s="672"/>
      <c r="G15" s="672"/>
      <c r="H15" s="672"/>
      <c r="I15" s="672"/>
      <c r="J15" s="672"/>
      <c r="K15" s="672"/>
      <c r="L15" s="672"/>
      <c r="M15" s="672"/>
      <c r="N15" s="672"/>
      <c r="O15" s="672"/>
      <c r="P15" s="672"/>
      <c r="Q15" s="162"/>
      <c r="R15" s="162"/>
      <c r="S15" s="658"/>
      <c r="T15" s="658"/>
      <c r="U15" s="369"/>
      <c r="V15" s="171"/>
      <c r="W15" s="172"/>
      <c r="X15" s="172"/>
      <c r="Y15" s="172"/>
      <c r="Z15" s="172"/>
      <c r="AA15" s="172"/>
      <c r="AB15" s="173"/>
      <c r="AC15" s="172"/>
      <c r="AD15" s="171"/>
      <c r="AE15" s="172"/>
      <c r="AF15" s="172"/>
      <c r="AG15" s="172"/>
      <c r="AH15" s="172"/>
      <c r="AI15" s="172"/>
      <c r="AJ15" s="173"/>
    </row>
    <row r="16" spans="2:36" ht="16.5" customHeight="1">
      <c r="B16" s="66"/>
      <c r="C16" s="137"/>
      <c r="D16" s="110"/>
      <c r="E16" s="672"/>
      <c r="F16" s="672"/>
      <c r="G16" s="672"/>
      <c r="H16" s="672"/>
      <c r="I16" s="672"/>
      <c r="J16" s="672"/>
      <c r="K16" s="672"/>
      <c r="L16" s="672"/>
      <c r="M16" s="672"/>
      <c r="N16" s="672"/>
      <c r="O16" s="672"/>
      <c r="P16" s="672"/>
      <c r="S16" s="658"/>
      <c r="T16" s="658"/>
      <c r="U16" s="369"/>
      <c r="V16" s="172"/>
      <c r="W16" s="172"/>
      <c r="X16" s="172"/>
      <c r="Y16" s="172"/>
      <c r="Z16" s="172"/>
      <c r="AA16" s="172"/>
      <c r="AB16" s="172"/>
      <c r="AC16" s="172"/>
      <c r="AD16" s="172"/>
      <c r="AE16" s="172"/>
      <c r="AF16" s="172"/>
      <c r="AG16" s="172"/>
      <c r="AH16" s="172"/>
      <c r="AI16" s="172"/>
      <c r="AJ16" s="172"/>
    </row>
    <row r="17" spans="2:36" s="178" customFormat="1" ht="16.5" customHeight="1">
      <c r="B17" s="66"/>
      <c r="C17" s="634"/>
      <c r="D17" s="634"/>
      <c r="E17" s="117"/>
      <c r="F17" s="117"/>
      <c r="G17" s="673" t="str">
        <f>CONCATENATE(年表!$F$3)</f>
        <v>2021</v>
      </c>
      <c r="H17" s="673"/>
      <c r="I17" s="673"/>
      <c r="J17" s="673"/>
      <c r="K17" s="673"/>
      <c r="L17" s="673"/>
      <c r="M17" s="117"/>
      <c r="N17" s="117"/>
      <c r="O17" s="117"/>
      <c r="P17" s="117"/>
      <c r="Q17" s="162"/>
      <c r="R17" s="162"/>
      <c r="S17" s="204"/>
      <c r="T17" s="204"/>
      <c r="U17" s="204"/>
      <c r="V17" s="171"/>
      <c r="W17" s="367" t="s">
        <v>74</v>
      </c>
      <c r="X17" s="367"/>
      <c r="Y17" s="624" t="s">
        <v>14</v>
      </c>
      <c r="Z17" s="624"/>
      <c r="AA17" s="624"/>
      <c r="AB17" s="624"/>
      <c r="AC17" s="172"/>
      <c r="AD17" s="171"/>
      <c r="AE17" s="367" t="s">
        <v>5</v>
      </c>
      <c r="AF17" s="367"/>
      <c r="AG17" s="624" t="s">
        <v>18</v>
      </c>
      <c r="AH17" s="624"/>
      <c r="AI17" s="624"/>
      <c r="AJ17" s="173"/>
    </row>
    <row r="18" spans="2:36" s="178" customFormat="1" ht="16.5" customHeight="1">
      <c r="B18" s="66"/>
      <c r="C18" s="137"/>
      <c r="D18" s="110"/>
      <c r="E18" s="117"/>
      <c r="F18" s="117"/>
      <c r="G18" s="673"/>
      <c r="H18" s="673"/>
      <c r="I18" s="673"/>
      <c r="J18" s="673"/>
      <c r="K18" s="673"/>
      <c r="L18" s="673"/>
      <c r="M18" s="49"/>
      <c r="N18" s="117"/>
      <c r="O18" s="117"/>
      <c r="P18" s="117"/>
      <c r="Q18" s="162"/>
      <c r="R18" s="162"/>
      <c r="S18" s="204"/>
      <c r="T18" s="204"/>
      <c r="U18" s="204"/>
      <c r="V18" s="326" t="s">
        <v>32</v>
      </c>
      <c r="W18" s="327" t="s">
        <v>33</v>
      </c>
      <c r="X18" s="327" t="s">
        <v>70</v>
      </c>
      <c r="Y18" s="327" t="s">
        <v>35</v>
      </c>
      <c r="Z18" s="327" t="s">
        <v>36</v>
      </c>
      <c r="AA18" s="327" t="s">
        <v>37</v>
      </c>
      <c r="AB18" s="328" t="s">
        <v>38</v>
      </c>
      <c r="AC18" s="208"/>
      <c r="AD18" s="326" t="s">
        <v>32</v>
      </c>
      <c r="AE18" s="327" t="s">
        <v>33</v>
      </c>
      <c r="AF18" s="327" t="s">
        <v>70</v>
      </c>
      <c r="AG18" s="327" t="s">
        <v>35</v>
      </c>
      <c r="AH18" s="327" t="s">
        <v>36</v>
      </c>
      <c r="AI18" s="327" t="s">
        <v>37</v>
      </c>
      <c r="AJ18" s="328" t="s">
        <v>38</v>
      </c>
    </row>
    <row r="19" spans="2:36" s="178" customFormat="1" ht="15.75" customHeight="1">
      <c r="B19" s="66"/>
      <c r="C19" s="634"/>
      <c r="D19" s="634"/>
      <c r="E19" s="117"/>
      <c r="F19" s="117"/>
      <c r="G19" s="673"/>
      <c r="H19" s="673"/>
      <c r="I19" s="673"/>
      <c r="J19" s="673"/>
      <c r="K19" s="673"/>
      <c r="L19" s="673"/>
      <c r="M19" s="49"/>
      <c r="N19" s="117"/>
      <c r="O19" s="117"/>
      <c r="P19" s="117"/>
      <c r="Q19" s="162"/>
      <c r="R19" s="162"/>
      <c r="S19" s="162"/>
      <c r="T19" s="162"/>
      <c r="U19" s="162"/>
      <c r="V19" s="390" t="str">
        <f>IF(AB12=31,1,"")</f>
        <v/>
      </c>
      <c r="W19" s="391">
        <f>IF(V13=31,1,IF(V19&lt;&gt;"",V19+1,""))</f>
        <v>1</v>
      </c>
      <c r="X19" s="391">
        <f>IF(W13=31,1,IF(W19&lt;&gt;"",W19+1,""))</f>
        <v>2</v>
      </c>
      <c r="Y19" s="391">
        <f>IF(X12=31,1,IF(X19&lt;&gt;"",X19+1,""))</f>
        <v>3</v>
      </c>
      <c r="Z19" s="391">
        <f>IF(Y12=31,1,IF(Y19&lt;&gt;"",Y19+1,""))</f>
        <v>4</v>
      </c>
      <c r="AA19" s="460">
        <f>IF(Z12=31,1,IF(Z19&lt;&gt;"",Z19+1,""))</f>
        <v>5</v>
      </c>
      <c r="AB19" s="392">
        <f>IF(AA12=31,1,IF(AA19&lt;&gt;"",AA19+1,""))</f>
        <v>6</v>
      </c>
      <c r="AC19" s="267"/>
      <c r="AD19" s="390" t="str">
        <f>IF(AJ12=30,1,"")</f>
        <v/>
      </c>
      <c r="AE19" s="391" t="str">
        <f>IF(AD13=30,1,IF(AD19&lt;&gt;"",AD19+1,""))</f>
        <v/>
      </c>
      <c r="AF19" s="391" t="str">
        <f>IF(AE12=30,1,IF(AE19&lt;&gt;"",AE19+1,""))</f>
        <v/>
      </c>
      <c r="AG19" s="391" t="str">
        <f>IF(AF12=30,1,IF(AF19&lt;&gt;"",AF19+1,""))</f>
        <v/>
      </c>
      <c r="AH19" s="391" t="str">
        <f>IF(AG12=30,1,IF(AG19&lt;&gt;"",AG19+1,""))</f>
        <v/>
      </c>
      <c r="AI19" s="460" t="str">
        <f>IF(AH12=30,1,IF(AH19&lt;&gt;"",AH19+1,""))</f>
        <v/>
      </c>
      <c r="AJ19" s="391">
        <f>IF(AI12=30,1,IF(AI19&lt;&gt;"",AI19+1,""))</f>
        <v>1</v>
      </c>
    </row>
    <row r="20" spans="2:36" s="178" customFormat="1" ht="15.75" customHeight="1">
      <c r="B20" s="66"/>
      <c r="C20" s="137"/>
      <c r="D20" s="110"/>
      <c r="E20" s="117"/>
      <c r="F20" s="117"/>
      <c r="G20" s="675" t="s">
        <v>67</v>
      </c>
      <c r="H20" s="675"/>
      <c r="I20" s="675"/>
      <c r="J20" s="675"/>
      <c r="K20" s="675"/>
      <c r="L20" s="675"/>
      <c r="M20" s="117"/>
      <c r="N20" s="117"/>
      <c r="O20" s="117"/>
      <c r="P20" s="117"/>
      <c r="Q20" s="162"/>
      <c r="R20" s="162"/>
      <c r="S20" s="162"/>
      <c r="T20" s="162"/>
      <c r="U20" s="162"/>
      <c r="V20" s="390">
        <f>IF(V19&lt;&gt;"",V19+7,AB19+1)</f>
        <v>7</v>
      </c>
      <c r="W20" s="391">
        <f>IF(V20&lt;&gt;"",V20+1,"")</f>
        <v>8</v>
      </c>
      <c r="X20" s="391">
        <f>IF(W20&lt;&gt;"",W20+1,"")</f>
        <v>9</v>
      </c>
      <c r="Y20" s="391">
        <f>IF(X20&lt;&gt;"",X20+1,"")</f>
        <v>10</v>
      </c>
      <c r="Z20" s="391">
        <f>IF(Y20&lt;&gt;"",Y20+1,"")</f>
        <v>11</v>
      </c>
      <c r="AA20" s="391">
        <f>IF(AA19&lt;&gt;"",AA19+7,Z20+1)</f>
        <v>12</v>
      </c>
      <c r="AB20" s="392">
        <f>IF(AB19&lt;&gt;"",AB19+7,AA20+1)</f>
        <v>13</v>
      </c>
      <c r="AC20" s="267"/>
      <c r="AD20" s="390">
        <f>IF(AD19&lt;&gt;"",AD19+7,AJ19+1)</f>
        <v>2</v>
      </c>
      <c r="AE20" s="391">
        <f>IF(AD20&lt;&gt;"",AD20+1,"")</f>
        <v>3</v>
      </c>
      <c r="AF20" s="391">
        <f>IF(AE20&lt;&gt;"",AE20+1,"")</f>
        <v>4</v>
      </c>
      <c r="AG20" s="391">
        <f>IF(AF20&lt;&gt;"",AF20+1,"")</f>
        <v>5</v>
      </c>
      <c r="AH20" s="391">
        <f>IF(AG20&lt;&gt;"",AG20+1,"")</f>
        <v>6</v>
      </c>
      <c r="AI20" s="391">
        <f>IF(AI19&lt;&gt;"",AI19+7,AH20+1)</f>
        <v>7</v>
      </c>
      <c r="AJ20" s="392">
        <f>IF(AJ19&lt;&gt;"",AJ19+7,"")</f>
        <v>8</v>
      </c>
    </row>
    <row r="21" spans="2:36" s="178" customFormat="1" ht="16.5" customHeight="1">
      <c r="B21" s="66"/>
      <c r="C21" s="634"/>
      <c r="D21" s="634"/>
      <c r="E21" s="117"/>
      <c r="F21" s="117"/>
      <c r="G21" s="675"/>
      <c r="H21" s="675"/>
      <c r="I21" s="675"/>
      <c r="J21" s="675"/>
      <c r="K21" s="675"/>
      <c r="L21" s="675"/>
      <c r="M21" s="117"/>
      <c r="N21" s="117"/>
      <c r="O21" s="117"/>
      <c r="P21" s="117"/>
      <c r="Q21" s="162"/>
      <c r="R21" s="162"/>
      <c r="S21" s="162"/>
      <c r="T21" s="162"/>
      <c r="U21" s="162"/>
      <c r="V21" s="390">
        <f>IF(V20&lt;&gt;"",V20+7,AB20+1)</f>
        <v>14</v>
      </c>
      <c r="W21" s="391">
        <f t="shared" ref="W21:AB21" si="4">IF(W20&lt;&gt;"",W20+7,"")</f>
        <v>15</v>
      </c>
      <c r="X21" s="391">
        <f t="shared" si="4"/>
        <v>16</v>
      </c>
      <c r="Y21" s="391">
        <f t="shared" si="4"/>
        <v>17</v>
      </c>
      <c r="Z21" s="391">
        <f t="shared" si="4"/>
        <v>18</v>
      </c>
      <c r="AA21" s="460">
        <f t="shared" si="4"/>
        <v>19</v>
      </c>
      <c r="AB21" s="392">
        <f t="shared" si="4"/>
        <v>20</v>
      </c>
      <c r="AC21" s="267"/>
      <c r="AD21" s="390">
        <f>IF(AD20&lt;&gt;"",AD20+7,AJ20+1)</f>
        <v>9</v>
      </c>
      <c r="AE21" s="391">
        <f t="shared" ref="AE21:AI22" si="5">IF(AE20&lt;&gt;"",AE20+7,"")</f>
        <v>10</v>
      </c>
      <c r="AF21" s="391">
        <f t="shared" si="5"/>
        <v>11</v>
      </c>
      <c r="AG21" s="391">
        <f t="shared" si="5"/>
        <v>12</v>
      </c>
      <c r="AH21" s="391">
        <f t="shared" si="5"/>
        <v>13</v>
      </c>
      <c r="AI21" s="460">
        <f t="shared" si="5"/>
        <v>14</v>
      </c>
      <c r="AJ21" s="392">
        <f>IF(AJ20&lt;&gt;"",AJ20+7,"")</f>
        <v>15</v>
      </c>
    </row>
    <row r="22" spans="2:36" s="178" customFormat="1" ht="16.5" customHeight="1">
      <c r="B22" s="66"/>
      <c r="C22" s="137"/>
      <c r="D22" s="110"/>
      <c r="E22" s="117"/>
      <c r="F22" s="117"/>
      <c r="G22" s="665" t="s">
        <v>72</v>
      </c>
      <c r="H22" s="665"/>
      <c r="I22" s="665"/>
      <c r="J22" s="665"/>
      <c r="K22" s="665"/>
      <c r="L22" s="665"/>
      <c r="M22" s="117"/>
      <c r="N22" s="117"/>
      <c r="O22" s="117"/>
      <c r="P22" s="117"/>
      <c r="Q22" s="162"/>
      <c r="R22" s="162"/>
      <c r="S22" s="162"/>
      <c r="T22" s="162"/>
      <c r="U22" s="162"/>
      <c r="V22" s="390">
        <f>IF(V21&lt;&gt;"",V21+7,AB21+1)</f>
        <v>21</v>
      </c>
      <c r="W22" s="391">
        <f t="shared" ref="W22:AB22" si="6">IF(W21&lt;&gt;"",W21+7,"")</f>
        <v>22</v>
      </c>
      <c r="X22" s="391">
        <f t="shared" si="6"/>
        <v>23</v>
      </c>
      <c r="Y22" s="391">
        <f t="shared" si="6"/>
        <v>24</v>
      </c>
      <c r="Z22" s="391">
        <f t="shared" si="6"/>
        <v>25</v>
      </c>
      <c r="AA22" s="391">
        <f t="shared" si="6"/>
        <v>26</v>
      </c>
      <c r="AB22" s="392">
        <f t="shared" si="6"/>
        <v>27</v>
      </c>
      <c r="AC22" s="267"/>
      <c r="AD22" s="390">
        <f>IF(AD21&lt;&gt;"",AD21+7,AJ21+1)</f>
        <v>16</v>
      </c>
      <c r="AE22" s="391">
        <f t="shared" si="5"/>
        <v>17</v>
      </c>
      <c r="AF22" s="391">
        <f t="shared" si="5"/>
        <v>18</v>
      </c>
      <c r="AG22" s="391">
        <f t="shared" si="5"/>
        <v>19</v>
      </c>
      <c r="AH22" s="391">
        <f t="shared" si="5"/>
        <v>20</v>
      </c>
      <c r="AI22" s="391">
        <f t="shared" si="5"/>
        <v>21</v>
      </c>
      <c r="AJ22" s="392">
        <f>IF(AJ21&lt;&gt;"",AJ21+7,"")</f>
        <v>22</v>
      </c>
    </row>
    <row r="23" spans="2:36" s="178" customFormat="1" ht="15.75" customHeight="1">
      <c r="B23" s="66"/>
      <c r="C23" s="634"/>
      <c r="D23" s="634"/>
      <c r="E23" s="117"/>
      <c r="F23" s="117"/>
      <c r="G23" s="665"/>
      <c r="H23" s="665"/>
      <c r="I23" s="665"/>
      <c r="J23" s="665"/>
      <c r="K23" s="665"/>
      <c r="L23" s="665"/>
      <c r="M23" s="117"/>
      <c r="N23" s="117"/>
      <c r="O23" s="117"/>
      <c r="P23" s="117"/>
      <c r="Q23" s="162"/>
      <c r="R23" s="162"/>
      <c r="S23" s="162"/>
      <c r="T23" s="162"/>
      <c r="U23" s="162"/>
      <c r="V23" s="390">
        <f>IF(V22&lt;&gt;"",IF(V22+7&gt;28+$AI$3,"",V22+7),"")</f>
        <v>28</v>
      </c>
      <c r="W23" s="391" t="str">
        <f t="shared" ref="W23:AB24" si="7">IF(V23&lt;&gt;"",IF(V23&gt;=28+$AI$3,"",V23+1),"")</f>
        <v/>
      </c>
      <c r="X23" s="391" t="str">
        <f t="shared" si="7"/>
        <v/>
      </c>
      <c r="Y23" s="391" t="str">
        <f t="shared" si="7"/>
        <v/>
      </c>
      <c r="Z23" s="391" t="str">
        <f t="shared" si="7"/>
        <v/>
      </c>
      <c r="AA23" s="391" t="str">
        <f t="shared" si="7"/>
        <v/>
      </c>
      <c r="AB23" s="391" t="str">
        <f t="shared" si="7"/>
        <v/>
      </c>
      <c r="AC23" s="267"/>
      <c r="AD23" s="390">
        <f>IF(AD22&lt;&gt;"",AD22+7,AJ22+1)</f>
        <v>23</v>
      </c>
      <c r="AE23" s="391">
        <f t="shared" ref="AE23:AJ24" si="8">IF(AD23&lt;&gt;"",IF(AD23&gt;=31,"",AD23+1),"")</f>
        <v>24</v>
      </c>
      <c r="AF23" s="391">
        <f t="shared" si="8"/>
        <v>25</v>
      </c>
      <c r="AG23" s="391">
        <f t="shared" si="8"/>
        <v>26</v>
      </c>
      <c r="AH23" s="391">
        <f t="shared" si="8"/>
        <v>27</v>
      </c>
      <c r="AI23" s="391">
        <f t="shared" si="8"/>
        <v>28</v>
      </c>
      <c r="AJ23" s="392">
        <f t="shared" si="8"/>
        <v>29</v>
      </c>
    </row>
    <row r="24" spans="2:36" s="178" customFormat="1" ht="15.75" customHeight="1">
      <c r="B24" s="66"/>
      <c r="C24" s="137"/>
      <c r="D24" s="110"/>
      <c r="E24" s="666"/>
      <c r="F24" s="666"/>
      <c r="G24" s="666"/>
      <c r="H24" s="666"/>
      <c r="I24" s="666"/>
      <c r="J24" s="666"/>
      <c r="K24" s="666"/>
      <c r="L24" s="666"/>
      <c r="M24" s="666"/>
      <c r="N24" s="666"/>
      <c r="O24" s="666"/>
      <c r="P24" s="666"/>
      <c r="Q24" s="162"/>
      <c r="R24" s="162"/>
      <c r="S24" s="162"/>
      <c r="T24" s="162"/>
      <c r="U24" s="162"/>
      <c r="V24" s="390" t="str">
        <f>IF(V23&lt;&gt;"",IF(V23+7&gt;28+$AI$3,"",V23+7),"")</f>
        <v/>
      </c>
      <c r="W24" s="391" t="str">
        <f t="shared" si="7"/>
        <v/>
      </c>
      <c r="X24" s="391" t="str">
        <f t="shared" si="7"/>
        <v/>
      </c>
      <c r="Y24" s="391" t="str">
        <f t="shared" si="7"/>
        <v/>
      </c>
      <c r="Z24" s="391" t="str">
        <f t="shared" si="7"/>
        <v/>
      </c>
      <c r="AA24" s="391" t="str">
        <f t="shared" si="7"/>
        <v/>
      </c>
      <c r="AB24" s="391" t="str">
        <f t="shared" si="7"/>
        <v/>
      </c>
      <c r="AC24" s="267"/>
      <c r="AD24" s="390">
        <f>IF(AD23&lt;&gt;"",IF(AD23+7&gt;31,"",AD23+7),"")</f>
        <v>30</v>
      </c>
      <c r="AE24" s="391">
        <f t="shared" si="8"/>
        <v>31</v>
      </c>
      <c r="AF24" s="391" t="str">
        <f t="shared" si="8"/>
        <v/>
      </c>
      <c r="AG24" s="391" t="str">
        <f t="shared" si="8"/>
        <v/>
      </c>
      <c r="AH24" s="391" t="str">
        <f t="shared" si="8"/>
        <v/>
      </c>
      <c r="AI24" s="391" t="str">
        <f t="shared" si="8"/>
        <v/>
      </c>
      <c r="AJ24" s="392" t="str">
        <f t="shared" si="8"/>
        <v/>
      </c>
    </row>
    <row r="25" spans="2:36" s="178" customFormat="1" ht="16.5" customHeight="1">
      <c r="B25" s="66"/>
      <c r="C25" s="627"/>
      <c r="D25" s="627"/>
      <c r="E25" s="666"/>
      <c r="F25" s="666"/>
      <c r="G25" s="666"/>
      <c r="H25" s="666"/>
      <c r="I25" s="666"/>
      <c r="J25" s="666"/>
      <c r="K25" s="666"/>
      <c r="L25" s="666"/>
      <c r="M25" s="666"/>
      <c r="N25" s="666"/>
      <c r="O25" s="666"/>
      <c r="P25" s="666"/>
      <c r="Q25" s="162"/>
      <c r="R25" s="162"/>
      <c r="S25" s="658" t="s">
        <v>73</v>
      </c>
      <c r="T25" s="658"/>
      <c r="U25" s="369"/>
      <c r="V25" s="171"/>
      <c r="W25" s="172"/>
      <c r="X25" s="172"/>
      <c r="Y25" s="172"/>
      <c r="Z25" s="172"/>
      <c r="AA25" s="172"/>
      <c r="AB25" s="173"/>
      <c r="AC25" s="172"/>
      <c r="AD25" s="171"/>
      <c r="AE25" s="172"/>
      <c r="AF25" s="172"/>
      <c r="AG25" s="172"/>
      <c r="AH25" s="172"/>
      <c r="AI25" s="172"/>
      <c r="AJ25" s="173"/>
    </row>
    <row r="26" spans="2:36" s="178" customFormat="1" ht="16.5" customHeight="1">
      <c r="B26" s="66"/>
      <c r="C26" s="137"/>
      <c r="D26" s="110"/>
      <c r="E26" s="666"/>
      <c r="F26" s="666"/>
      <c r="G26" s="666"/>
      <c r="H26" s="666"/>
      <c r="I26" s="666"/>
      <c r="J26" s="666"/>
      <c r="K26" s="666"/>
      <c r="L26" s="666"/>
      <c r="M26" s="666"/>
      <c r="N26" s="666"/>
      <c r="O26" s="666"/>
      <c r="P26" s="666"/>
      <c r="Q26" s="162"/>
      <c r="R26" s="162"/>
      <c r="S26" s="658"/>
      <c r="T26" s="658"/>
      <c r="U26" s="369"/>
      <c r="V26" s="171"/>
      <c r="W26" s="172"/>
      <c r="X26" s="172"/>
      <c r="Y26" s="172"/>
      <c r="Z26" s="172"/>
      <c r="AA26" s="172"/>
      <c r="AB26" s="173"/>
      <c r="AC26" s="172"/>
      <c r="AD26" s="171"/>
      <c r="AE26" s="172"/>
      <c r="AF26" s="172"/>
      <c r="AG26" s="172"/>
      <c r="AH26" s="172"/>
      <c r="AI26" s="172"/>
      <c r="AJ26" s="173"/>
    </row>
    <row r="27" spans="2:36" s="178" customFormat="1" ht="15.75" customHeight="1">
      <c r="B27" s="66"/>
      <c r="C27" s="627"/>
      <c r="D27" s="627"/>
      <c r="E27" s="666"/>
      <c r="F27" s="666"/>
      <c r="G27" s="666"/>
      <c r="H27" s="666"/>
      <c r="I27" s="666"/>
      <c r="J27" s="666"/>
      <c r="K27" s="666"/>
      <c r="L27" s="666"/>
      <c r="M27" s="666"/>
      <c r="N27" s="666"/>
      <c r="O27" s="666"/>
      <c r="P27" s="666"/>
      <c r="Q27" s="162"/>
      <c r="R27" s="162"/>
      <c r="S27" s="658"/>
      <c r="T27" s="658"/>
      <c r="U27" s="369"/>
      <c r="V27" s="435">
        <f>INT(20.8431+0.242194*(年表!$F$3-1980)-INT((年表!$F$3-1980)/4))</f>
        <v>20</v>
      </c>
      <c r="W27" s="172"/>
      <c r="X27" s="172"/>
      <c r="Y27" s="172"/>
      <c r="Z27" s="172"/>
      <c r="AA27" s="172"/>
      <c r="AB27" s="173"/>
      <c r="AC27" s="172"/>
      <c r="AD27" s="171"/>
      <c r="AE27" s="172"/>
      <c r="AF27" s="172"/>
      <c r="AG27" s="172"/>
      <c r="AH27" s="172"/>
      <c r="AI27" s="172"/>
      <c r="AJ27" s="173"/>
    </row>
    <row r="28" spans="2:36" s="178" customFormat="1" ht="15.75" customHeight="1">
      <c r="B28" s="66"/>
      <c r="C28" s="137"/>
      <c r="D28" s="110"/>
      <c r="E28" s="666"/>
      <c r="F28" s="666"/>
      <c r="G28" s="666"/>
      <c r="H28" s="666"/>
      <c r="I28" s="666"/>
      <c r="J28" s="666"/>
      <c r="K28" s="666"/>
      <c r="L28" s="666"/>
      <c r="M28" s="666"/>
      <c r="N28" s="666"/>
      <c r="O28" s="666"/>
      <c r="P28" s="666"/>
      <c r="Q28" s="162"/>
      <c r="R28" s="162"/>
      <c r="S28" s="204"/>
      <c r="T28" s="204"/>
      <c r="U28" s="204"/>
      <c r="V28" s="411">
        <f>1-SIGN(MOD($Y$2,4))</f>
        <v>0</v>
      </c>
      <c r="W28" s="366" t="s">
        <v>3</v>
      </c>
      <c r="X28" s="366"/>
      <c r="Y28" s="624" t="s">
        <v>15</v>
      </c>
      <c r="Z28" s="624"/>
      <c r="AA28" s="624"/>
      <c r="AB28" s="174"/>
      <c r="AC28" s="172"/>
      <c r="AD28" s="171"/>
      <c r="AE28" s="366" t="s">
        <v>6</v>
      </c>
      <c r="AF28" s="366"/>
      <c r="AG28" s="624" t="s">
        <v>17</v>
      </c>
      <c r="AH28" s="624"/>
      <c r="AI28" s="624"/>
      <c r="AJ28" s="173"/>
    </row>
    <row r="29" spans="2:36" s="178" customFormat="1" ht="16.5" customHeight="1">
      <c r="B29" s="66"/>
      <c r="C29" s="627"/>
      <c r="D29" s="627"/>
      <c r="E29" s="666"/>
      <c r="F29" s="666"/>
      <c r="G29" s="666"/>
      <c r="H29" s="666"/>
      <c r="I29" s="666"/>
      <c r="J29" s="666"/>
      <c r="K29" s="666"/>
      <c r="L29" s="666"/>
      <c r="M29" s="666"/>
      <c r="N29" s="666"/>
      <c r="O29" s="666"/>
      <c r="P29" s="666"/>
      <c r="Q29" s="162"/>
      <c r="R29" s="162"/>
      <c r="S29" s="204"/>
      <c r="T29" s="204"/>
      <c r="U29" s="204"/>
      <c r="V29" s="326" t="s">
        <v>32</v>
      </c>
      <c r="W29" s="327" t="s">
        <v>33</v>
      </c>
      <c r="X29" s="327" t="s">
        <v>70</v>
      </c>
      <c r="Y29" s="327" t="s">
        <v>35</v>
      </c>
      <c r="Z29" s="327" t="s">
        <v>36</v>
      </c>
      <c r="AA29" s="327" t="s">
        <v>37</v>
      </c>
      <c r="AB29" s="328" t="s">
        <v>38</v>
      </c>
      <c r="AC29" s="208"/>
      <c r="AD29" s="326" t="s">
        <v>32</v>
      </c>
      <c r="AE29" s="327" t="s">
        <v>33</v>
      </c>
      <c r="AF29" s="327" t="s">
        <v>70</v>
      </c>
      <c r="AG29" s="327" t="s">
        <v>35</v>
      </c>
      <c r="AH29" s="327" t="s">
        <v>36</v>
      </c>
      <c r="AI29" s="327" t="s">
        <v>37</v>
      </c>
      <c r="AJ29" s="328" t="s">
        <v>38</v>
      </c>
    </row>
    <row r="30" spans="2:36" s="178" customFormat="1" ht="16.5" customHeight="1">
      <c r="B30" s="66"/>
      <c r="C30" s="137"/>
      <c r="D30" s="110"/>
      <c r="E30" s="666"/>
      <c r="F30" s="666"/>
      <c r="G30" s="666"/>
      <c r="H30" s="666"/>
      <c r="I30" s="666"/>
      <c r="J30" s="666"/>
      <c r="K30" s="666"/>
      <c r="L30" s="666"/>
      <c r="M30" s="666"/>
      <c r="N30" s="666"/>
      <c r="O30" s="666"/>
      <c r="P30" s="666"/>
      <c r="Q30" s="162"/>
      <c r="R30" s="162"/>
      <c r="S30" s="162"/>
      <c r="T30" s="162"/>
      <c r="U30" s="162"/>
      <c r="V30" s="390" t="str">
        <f>IF(AB22=28+$AI$3,1,IF(AB23=28+$AI$3,1,""))</f>
        <v/>
      </c>
      <c r="W30" s="391">
        <f t="shared" ref="W30:AB30" si="9">IF(V23=28+$AI$3,1,IF(V30&lt;&gt;"",V30+1,""))</f>
        <v>1</v>
      </c>
      <c r="X30" s="391">
        <f t="shared" si="9"/>
        <v>2</v>
      </c>
      <c r="Y30" s="391">
        <f t="shared" si="9"/>
        <v>3</v>
      </c>
      <c r="Z30" s="391">
        <f t="shared" si="9"/>
        <v>4</v>
      </c>
      <c r="AA30" s="460">
        <f t="shared" si="9"/>
        <v>5</v>
      </c>
      <c r="AB30" s="392">
        <f t="shared" si="9"/>
        <v>6</v>
      </c>
      <c r="AC30" s="267"/>
      <c r="AD30" s="390" t="str">
        <f>IF(AJ23=31,1,"")</f>
        <v/>
      </c>
      <c r="AE30" s="391" t="str">
        <f>IF(AD24=31,1,IF(AD30&lt;&gt;"",AD30+1,""))</f>
        <v/>
      </c>
      <c r="AF30" s="391">
        <f>IF(AE24=31,1,IF(AE30&lt;&gt;"",AE30+1,""))</f>
        <v>1</v>
      </c>
      <c r="AG30" s="391">
        <f>IF(AF23=31,1,IF(AF30&lt;&gt;"",AF30+1,""))</f>
        <v>2</v>
      </c>
      <c r="AH30" s="391">
        <f>IF(AG23=31,1,IF(AG30&lt;&gt;"",AG30+1,""))</f>
        <v>3</v>
      </c>
      <c r="AI30" s="460">
        <f>IF(AH23=31,1,IF(AH30&lt;&gt;"",AH30+1,""))</f>
        <v>4</v>
      </c>
      <c r="AJ30" s="392">
        <f>IF(AI23=31,1,IF(AI30&lt;&gt;"",AI30+1,""))</f>
        <v>5</v>
      </c>
    </row>
    <row r="31" spans="2:36" s="178" customFormat="1" ht="15.75" customHeight="1">
      <c r="B31" s="66"/>
      <c r="C31" s="627"/>
      <c r="D31" s="627"/>
      <c r="E31" s="666"/>
      <c r="F31" s="666"/>
      <c r="G31" s="666"/>
      <c r="H31" s="666"/>
      <c r="I31" s="666"/>
      <c r="J31" s="666"/>
      <c r="K31" s="666"/>
      <c r="L31" s="666"/>
      <c r="M31" s="666"/>
      <c r="N31" s="666"/>
      <c r="O31" s="666"/>
      <c r="P31" s="666"/>
      <c r="Q31" s="162"/>
      <c r="R31" s="162"/>
      <c r="S31" s="162"/>
      <c r="T31" s="162"/>
      <c r="U31" s="162"/>
      <c r="V31" s="390">
        <f>IF(V30&lt;&gt;"",V30+7,AB30+1)</f>
        <v>7</v>
      </c>
      <c r="W31" s="391">
        <f>IF(V31&lt;&gt;"",V31+1,"")</f>
        <v>8</v>
      </c>
      <c r="X31" s="391">
        <f>IF(W31&lt;&gt;"",W31+1,"")</f>
        <v>9</v>
      </c>
      <c r="Y31" s="391">
        <f>IF(X31&lt;&gt;"",X31+1,"")</f>
        <v>10</v>
      </c>
      <c r="Z31" s="391">
        <f>IF(Y31&lt;&gt;"",Y31+1,"")</f>
        <v>11</v>
      </c>
      <c r="AA31" s="391">
        <f>IF(AA30&lt;&gt;"",AA30+7,Z31+1)</f>
        <v>12</v>
      </c>
      <c r="AB31" s="392">
        <f>IF(AB30&lt;&gt;"",AB30+7,AA31+1)</f>
        <v>13</v>
      </c>
      <c r="AC31" s="267"/>
      <c r="AD31" s="390">
        <f>IF(AD30&lt;&gt;"",AD30+7,AJ30+1)</f>
        <v>6</v>
      </c>
      <c r="AE31" s="391">
        <f>IF(AD31&lt;&gt;"",AD31+1,"")</f>
        <v>7</v>
      </c>
      <c r="AF31" s="391">
        <f>IF(AE31&lt;&gt;"",AE31+1,"")</f>
        <v>8</v>
      </c>
      <c r="AG31" s="391">
        <f>IF(AF31&lt;&gt;"",AF31+1,"")</f>
        <v>9</v>
      </c>
      <c r="AH31" s="391">
        <f>IF(AG31&lt;&gt;"",AG31+1,"")</f>
        <v>10</v>
      </c>
      <c r="AI31" s="391">
        <f>IF(AI30&lt;&gt;"",AI30+7,AH31+1)</f>
        <v>11</v>
      </c>
      <c r="AJ31" s="392">
        <f>IF(AJ30&lt;&gt;"",AJ30+7,"")</f>
        <v>12</v>
      </c>
    </row>
    <row r="32" spans="2:36" s="178" customFormat="1" ht="15.75" customHeight="1">
      <c r="B32" s="66"/>
      <c r="C32" s="668" t="s">
        <v>112</v>
      </c>
      <c r="D32" s="668"/>
      <c r="E32" s="668"/>
      <c r="F32" s="668"/>
      <c r="G32" s="668"/>
      <c r="H32" s="668"/>
      <c r="I32" s="668"/>
      <c r="J32" s="668"/>
      <c r="K32" s="668"/>
      <c r="L32" s="668"/>
      <c r="M32" s="668"/>
      <c r="N32" s="668"/>
      <c r="O32" s="668"/>
      <c r="P32" s="668"/>
      <c r="Q32" s="162"/>
      <c r="R32" s="162"/>
      <c r="S32" s="162"/>
      <c r="T32" s="162"/>
      <c r="U32" s="162"/>
      <c r="V32" s="390">
        <f>IF(V31&lt;&gt;"",V31+7,AB31+1)</f>
        <v>14</v>
      </c>
      <c r="W32" s="391">
        <f>IF(W31&lt;&gt;"",W31+7,"")</f>
        <v>15</v>
      </c>
      <c r="X32" s="391">
        <f>IF(X31&lt;&gt;"",X31+7,"")</f>
        <v>16</v>
      </c>
      <c r="Y32" s="391">
        <f>IF(Y31&lt;&gt;"",Y31+7,"")</f>
        <v>17</v>
      </c>
      <c r="Z32" s="391">
        <f>IF(Z31&lt;&gt;"",Z31+7,"")</f>
        <v>18</v>
      </c>
      <c r="AA32" s="460">
        <f>IF(AA31&lt;&gt;"",AA31+7,"")</f>
        <v>19</v>
      </c>
      <c r="AB32" s="392">
        <f>IF(AB31&lt;&gt;"",AB31+7,AA32+1)</f>
        <v>20</v>
      </c>
      <c r="AC32" s="267"/>
      <c r="AD32" s="390">
        <f>IF(AD31&lt;&gt;"",AD31+7,AJ31+1)</f>
        <v>13</v>
      </c>
      <c r="AE32" s="391">
        <f t="shared" ref="AE32:AI33" si="10">IF(AE31&lt;&gt;"",AE31+7,"")</f>
        <v>14</v>
      </c>
      <c r="AF32" s="391">
        <f t="shared" si="10"/>
        <v>15</v>
      </c>
      <c r="AG32" s="391">
        <f t="shared" si="10"/>
        <v>16</v>
      </c>
      <c r="AH32" s="391">
        <f t="shared" si="10"/>
        <v>17</v>
      </c>
      <c r="AI32" s="460">
        <f t="shared" si="10"/>
        <v>18</v>
      </c>
      <c r="AJ32" s="392">
        <f>IF(AJ31&lt;&gt;"",AJ31+7,"")</f>
        <v>19</v>
      </c>
    </row>
    <row r="33" spans="1:38" s="178" customFormat="1" ht="15.75" customHeight="1">
      <c r="B33" s="66"/>
      <c r="C33" s="667" t="s">
        <v>57</v>
      </c>
      <c r="D33" s="667"/>
      <c r="E33" s="667"/>
      <c r="F33" s="667"/>
      <c r="G33" s="667"/>
      <c r="H33" s="667"/>
      <c r="I33" s="667"/>
      <c r="J33" s="667"/>
      <c r="K33" s="667"/>
      <c r="L33" s="667"/>
      <c r="M33" s="667"/>
      <c r="N33" s="667"/>
      <c r="O33" s="667"/>
      <c r="P33" s="667"/>
      <c r="Q33" s="162"/>
      <c r="R33" s="162"/>
      <c r="S33" s="162"/>
      <c r="T33" s="162"/>
      <c r="U33" s="162"/>
      <c r="V33" s="410">
        <f>IF(V32&lt;&gt;"",V32+7,AB32+1)</f>
        <v>21</v>
      </c>
      <c r="W33" s="391">
        <f t="shared" ref="W33:AB33" si="11">IF(W32&lt;&gt;"",W32+7,"")</f>
        <v>22</v>
      </c>
      <c r="X33" s="391">
        <f t="shared" si="11"/>
        <v>23</v>
      </c>
      <c r="Y33" s="391">
        <f t="shared" si="11"/>
        <v>24</v>
      </c>
      <c r="Z33" s="391">
        <f t="shared" si="11"/>
        <v>25</v>
      </c>
      <c r="AA33" s="391">
        <f t="shared" si="11"/>
        <v>26</v>
      </c>
      <c r="AB33" s="392">
        <f t="shared" si="11"/>
        <v>27</v>
      </c>
      <c r="AC33" s="267"/>
      <c r="AD33" s="390">
        <f>IF(AD32&lt;&gt;"",AD32+7,AJ32+1)</f>
        <v>20</v>
      </c>
      <c r="AE33" s="391">
        <f t="shared" si="10"/>
        <v>21</v>
      </c>
      <c r="AF33" s="391">
        <f t="shared" si="10"/>
        <v>22</v>
      </c>
      <c r="AG33" s="391">
        <f t="shared" si="10"/>
        <v>23</v>
      </c>
      <c r="AH33" s="391">
        <f t="shared" si="10"/>
        <v>24</v>
      </c>
      <c r="AI33" s="391">
        <f t="shared" si="10"/>
        <v>25</v>
      </c>
      <c r="AJ33" s="392">
        <f>IF(AJ32&lt;&gt;"",AJ32+7,"")</f>
        <v>26</v>
      </c>
    </row>
    <row r="34" spans="1:38" s="178" customFormat="1" ht="15.75" customHeight="1">
      <c r="B34" s="66"/>
      <c r="C34" s="631"/>
      <c r="D34" s="631"/>
      <c r="E34" s="628"/>
      <c r="F34" s="628"/>
      <c r="G34" s="628"/>
      <c r="H34" s="628"/>
      <c r="I34" s="628"/>
      <c r="J34" s="628"/>
      <c r="K34" s="628"/>
      <c r="L34" s="628"/>
      <c r="M34" s="628"/>
      <c r="N34" s="628"/>
      <c r="O34" s="628"/>
      <c r="P34" s="628"/>
      <c r="Q34" s="162"/>
      <c r="R34" s="162"/>
      <c r="S34" s="162"/>
      <c r="T34" s="162"/>
      <c r="U34" s="162"/>
      <c r="V34" s="390">
        <f>IF(V33&lt;&gt;"",V33+7,AB33+1)</f>
        <v>28</v>
      </c>
      <c r="W34" s="391">
        <f t="shared" ref="W34:AB35" si="12">IF(V34&lt;&gt;"",IF(V34&gt;=31,"",V34+1),"")</f>
        <v>29</v>
      </c>
      <c r="X34" s="391">
        <f t="shared" si="12"/>
        <v>30</v>
      </c>
      <c r="Y34" s="391">
        <f t="shared" si="12"/>
        <v>31</v>
      </c>
      <c r="Z34" s="391" t="str">
        <f t="shared" si="12"/>
        <v/>
      </c>
      <c r="AA34" s="391" t="str">
        <f t="shared" si="12"/>
        <v/>
      </c>
      <c r="AB34" s="392" t="str">
        <f t="shared" si="12"/>
        <v/>
      </c>
      <c r="AC34" s="267"/>
      <c r="AD34" s="390">
        <f>IF(AD33&lt;&gt;"",IF(AD33+7&gt;30,"",AD33+7),"")</f>
        <v>27</v>
      </c>
      <c r="AE34" s="391">
        <f t="shared" ref="AE34:AJ34" si="13">IF(AD34&lt;&gt;"",IF(AD34&gt;=30,"",AD34+1),"")</f>
        <v>28</v>
      </c>
      <c r="AF34" s="391">
        <f t="shared" si="13"/>
        <v>29</v>
      </c>
      <c r="AG34" s="391">
        <f t="shared" si="13"/>
        <v>30</v>
      </c>
      <c r="AH34" s="391" t="str">
        <f t="shared" si="13"/>
        <v/>
      </c>
      <c r="AI34" s="391" t="str">
        <f t="shared" si="13"/>
        <v/>
      </c>
      <c r="AJ34" s="392" t="str">
        <f t="shared" si="13"/>
        <v/>
      </c>
    </row>
    <row r="35" spans="1:38" s="178" customFormat="1" ht="15" customHeight="1">
      <c r="B35" s="66"/>
      <c r="C35" s="631"/>
      <c r="D35" s="631"/>
      <c r="E35" s="628"/>
      <c r="F35" s="628"/>
      <c r="G35" s="628"/>
      <c r="H35" s="628"/>
      <c r="I35" s="628"/>
      <c r="J35" s="628"/>
      <c r="K35" s="628"/>
      <c r="L35" s="628"/>
      <c r="M35" s="628"/>
      <c r="N35" s="628"/>
      <c r="O35" s="628"/>
      <c r="P35" s="628"/>
      <c r="Q35" s="162"/>
      <c r="R35" s="162"/>
      <c r="S35" s="162"/>
      <c r="T35" s="162"/>
      <c r="U35" s="162"/>
      <c r="V35" s="390" t="str">
        <f>IF(V34&lt;&gt;"",IF(V34+7&gt;31,"",V34+7),"")</f>
        <v/>
      </c>
      <c r="W35" s="391" t="str">
        <f t="shared" si="12"/>
        <v/>
      </c>
      <c r="X35" s="391" t="str">
        <f t="shared" si="12"/>
        <v/>
      </c>
      <c r="Y35" s="391" t="str">
        <f t="shared" si="12"/>
        <v/>
      </c>
      <c r="Z35" s="391" t="str">
        <f t="shared" si="12"/>
        <v/>
      </c>
      <c r="AA35" s="391" t="str">
        <f t="shared" si="12"/>
        <v/>
      </c>
      <c r="AB35" s="392" t="str">
        <f t="shared" si="12"/>
        <v/>
      </c>
      <c r="AC35" s="267"/>
      <c r="AD35" s="390" t="str">
        <f>IF(AD34&lt;&gt;"",IF(AD34+7&gt;30,"",AD34+7),"")</f>
        <v/>
      </c>
      <c r="AE35" s="391" t="str">
        <f>IF(AD35&lt;&gt;"",IF(AD35&gt;=30,"",AD35+1),"")</f>
        <v/>
      </c>
      <c r="AF35" s="391" t="str">
        <f>IF(AE35&lt;&gt;"",IF(AE35&gt;=31,"",AE35+1),"")</f>
        <v/>
      </c>
      <c r="AG35" s="391" t="str">
        <f>IF(AF35&lt;&gt;"",IF(AF35&gt;=31,"",AF35+1),"")</f>
        <v/>
      </c>
      <c r="AH35" s="391" t="str">
        <f>IF(AG35&lt;&gt;"",IF(AG35&gt;=31,"",AG35+1),"")</f>
        <v/>
      </c>
      <c r="AI35" s="391" t="str">
        <f>IF(AH35&lt;&gt;"",IF(AH35&gt;=31,"",AH35+1),"")</f>
        <v/>
      </c>
      <c r="AJ35" s="392" t="str">
        <f>IF(AI35&lt;&gt;"",IF(AI35&gt;=31,"",AI35+1),"")</f>
        <v/>
      </c>
    </row>
    <row r="36" spans="1:38" s="178" customFormat="1" ht="15" customHeight="1">
      <c r="B36" s="66"/>
      <c r="C36" s="632"/>
      <c r="D36" s="632"/>
      <c r="E36" s="628"/>
      <c r="F36" s="628"/>
      <c r="G36" s="628"/>
      <c r="H36" s="628"/>
      <c r="I36" s="628"/>
      <c r="J36" s="628"/>
      <c r="K36" s="628"/>
      <c r="L36" s="628"/>
      <c r="M36" s="628"/>
      <c r="N36" s="628"/>
      <c r="O36" s="628"/>
      <c r="P36" s="628"/>
      <c r="Q36" s="162"/>
      <c r="R36" s="162"/>
      <c r="S36" s="162"/>
      <c r="T36" s="162"/>
      <c r="U36" s="168"/>
      <c r="V36" s="166"/>
      <c r="W36" s="166"/>
      <c r="X36" s="166"/>
      <c r="Y36" s="166"/>
      <c r="Z36" s="166"/>
      <c r="AA36" s="163"/>
      <c r="AB36" s="162"/>
      <c r="AC36" s="168"/>
      <c r="AD36" s="166"/>
      <c r="AE36" s="166"/>
      <c r="AF36" s="166"/>
      <c r="AG36" s="166"/>
      <c r="AH36" s="166"/>
      <c r="AI36" s="163"/>
    </row>
    <row r="37" spans="1:38" s="178" customFormat="1" ht="9" customHeight="1">
      <c r="AK37" s="114"/>
      <c r="AL37" s="115"/>
    </row>
    <row r="38" spans="1:38" s="178" customFormat="1" ht="15" customHeight="1">
      <c r="A38" s="91"/>
      <c r="B38" s="66"/>
      <c r="C38" s="114"/>
      <c r="D38" s="114"/>
      <c r="E38" s="115"/>
      <c r="F38" s="115"/>
      <c r="G38" s="115"/>
      <c r="H38" s="625" t="s">
        <v>64</v>
      </c>
      <c r="I38" s="625"/>
      <c r="J38" s="625"/>
      <c r="K38" s="625"/>
      <c r="L38" s="625"/>
      <c r="M38" s="115"/>
      <c r="N38" s="115"/>
      <c r="O38" s="115"/>
      <c r="P38" s="115"/>
      <c r="Q38" s="162"/>
      <c r="R38" s="162"/>
      <c r="S38" s="191"/>
      <c r="T38" s="71"/>
      <c r="U38" s="66"/>
      <c r="V38" s="114"/>
      <c r="W38" s="115"/>
      <c r="X38" s="115"/>
      <c r="Y38" s="115"/>
      <c r="Z38" s="625" t="s">
        <v>64</v>
      </c>
      <c r="AA38" s="625"/>
      <c r="AB38" s="625"/>
      <c r="AC38" s="625"/>
      <c r="AD38" s="625"/>
      <c r="AE38" s="115"/>
      <c r="AF38" s="115"/>
      <c r="AG38" s="115"/>
      <c r="AH38" s="115"/>
      <c r="AI38" s="66"/>
      <c r="AJ38" s="227"/>
      <c r="AK38" s="246"/>
    </row>
    <row r="39" spans="1:38" s="178" customFormat="1" ht="15" customHeight="1">
      <c r="A39" s="175"/>
      <c r="B39" s="118"/>
      <c r="C39" s="114"/>
      <c r="D39" s="114"/>
      <c r="E39" s="115"/>
      <c r="F39" s="115"/>
      <c r="G39" s="115"/>
      <c r="H39" s="625"/>
      <c r="I39" s="625"/>
      <c r="J39" s="625"/>
      <c r="K39" s="625"/>
      <c r="L39" s="625"/>
      <c r="M39" s="115"/>
      <c r="N39" s="115"/>
      <c r="O39" s="115"/>
      <c r="P39" s="115"/>
      <c r="Q39" s="659"/>
      <c r="R39" s="659"/>
      <c r="S39" s="660"/>
      <c r="T39" s="220"/>
      <c r="U39" s="118"/>
      <c r="V39" s="66"/>
      <c r="W39" s="115"/>
      <c r="X39" s="115"/>
      <c r="Y39" s="115"/>
      <c r="Z39" s="625"/>
      <c r="AA39" s="625"/>
      <c r="AB39" s="625"/>
      <c r="AC39" s="625"/>
      <c r="AD39" s="625"/>
      <c r="AE39" s="115"/>
      <c r="AF39" s="115"/>
      <c r="AG39" s="362" t="s">
        <v>107</v>
      </c>
      <c r="AH39" s="115"/>
      <c r="AJ39" s="654"/>
      <c r="AK39" s="655"/>
      <c r="AL39" s="115"/>
    </row>
    <row r="40" spans="1:38" s="178" customFormat="1" ht="6" customHeight="1">
      <c r="A40" s="175"/>
      <c r="B40" s="66"/>
      <c r="C40" s="114"/>
      <c r="D40" s="114"/>
      <c r="E40" s="115"/>
      <c r="F40" s="115"/>
      <c r="G40" s="115"/>
      <c r="H40" s="203"/>
      <c r="I40" s="203"/>
      <c r="J40" s="203"/>
      <c r="K40" s="203"/>
      <c r="L40" s="203"/>
      <c r="M40" s="115"/>
      <c r="N40" s="115"/>
      <c r="O40" s="115"/>
      <c r="P40" s="115"/>
      <c r="U40" s="66"/>
      <c r="V40" s="66"/>
      <c r="W40" s="115"/>
      <c r="X40" s="115"/>
      <c r="Y40" s="115"/>
      <c r="Z40" s="203"/>
      <c r="AA40" s="203"/>
      <c r="AB40" s="203"/>
      <c r="AC40" s="203"/>
      <c r="AD40" s="203"/>
      <c r="AE40" s="115"/>
      <c r="AF40" s="115"/>
      <c r="AG40" s="362"/>
      <c r="AH40" s="115"/>
      <c r="AJ40" s="66"/>
      <c r="AK40" s="66"/>
      <c r="AL40" s="115"/>
    </row>
    <row r="41" spans="1:38" s="212" customFormat="1" ht="15" customHeight="1">
      <c r="A41" s="210"/>
      <c r="B41" s="211"/>
      <c r="C41" s="114"/>
      <c r="D41" s="114"/>
      <c r="E41" s="115"/>
      <c r="F41" s="115"/>
      <c r="G41" s="115"/>
      <c r="H41" s="203"/>
      <c r="I41" s="203"/>
      <c r="J41" s="203"/>
      <c r="K41" s="203"/>
      <c r="L41" s="203"/>
      <c r="M41" s="115"/>
      <c r="N41" s="115"/>
      <c r="O41" s="115"/>
      <c r="P41" s="115"/>
      <c r="U41" s="662" t="str">
        <f>CONCATENATE(年表!$F$3-1)</f>
        <v>2020</v>
      </c>
      <c r="V41" s="662"/>
      <c r="W41" s="662"/>
      <c r="X41" s="656" t="s">
        <v>0</v>
      </c>
      <c r="Y41" s="661" t="str">
        <f>CONCATENATE(年表!$K$50)</f>
        <v>12</v>
      </c>
      <c r="Z41" s="661"/>
      <c r="AA41" s="592" t="s">
        <v>1</v>
      </c>
      <c r="AB41" s="61"/>
      <c r="AC41" s="1"/>
      <c r="AD41" s="55"/>
      <c r="AE41" s="55"/>
      <c r="AF41" s="56"/>
      <c r="AG41" s="202" t="str">
        <f>CONCATENATE(U41,"/",Y41,"/17")</f>
        <v>2020/12/17</v>
      </c>
      <c r="AH41" s="202"/>
      <c r="AI41" s="202"/>
      <c r="AJ41" s="211"/>
      <c r="AK41" s="210"/>
      <c r="AL41" s="115"/>
    </row>
    <row r="42" spans="1:38" s="212" customFormat="1" ht="15" customHeight="1">
      <c r="B42" s="213"/>
      <c r="C42" s="214"/>
      <c r="D42" s="215"/>
      <c r="E42" s="215"/>
      <c r="F42" s="215"/>
      <c r="G42" s="215"/>
      <c r="H42" s="215"/>
      <c r="I42" s="216"/>
      <c r="J42" s="216"/>
      <c r="K42" s="215"/>
      <c r="L42" s="215"/>
      <c r="M42" s="215"/>
      <c r="N42" s="215"/>
      <c r="O42" s="215"/>
      <c r="P42" s="215"/>
      <c r="Q42" s="215"/>
      <c r="R42" s="215"/>
      <c r="S42" s="215"/>
      <c r="T42" s="215"/>
      <c r="U42" s="662"/>
      <c r="V42" s="662"/>
      <c r="W42" s="662"/>
      <c r="X42" s="656"/>
      <c r="Y42" s="661"/>
      <c r="Z42" s="661"/>
      <c r="AA42" s="592"/>
      <c r="AB42" s="61"/>
      <c r="AC42" s="86"/>
      <c r="AD42" s="55"/>
      <c r="AE42" s="55"/>
      <c r="AF42" s="56"/>
      <c r="AG42" s="185" t="str">
        <f>MID("日月火水木金土",WEEKDAY(AG41,1),1)</f>
        <v>木</v>
      </c>
      <c r="AH42" s="185"/>
      <c r="AI42" s="185"/>
      <c r="AJ42" s="217"/>
      <c r="AK42" s="218"/>
    </row>
    <row r="43" spans="1:38" s="212" customFormat="1" ht="6" customHeight="1">
      <c r="B43" s="213"/>
      <c r="C43" s="214"/>
      <c r="D43" s="215"/>
      <c r="E43" s="215"/>
      <c r="F43" s="215"/>
      <c r="G43" s="215"/>
      <c r="H43" s="215"/>
      <c r="I43" s="216"/>
      <c r="J43" s="216"/>
      <c r="K43" s="215"/>
      <c r="L43" s="215"/>
      <c r="M43" s="215"/>
      <c r="N43" s="215"/>
      <c r="O43" s="215"/>
      <c r="P43" s="215"/>
      <c r="Q43" s="215"/>
      <c r="R43" s="215"/>
      <c r="S43" s="215"/>
      <c r="T43" s="215"/>
      <c r="U43" s="219"/>
      <c r="V43" s="45"/>
      <c r="W43" s="46"/>
      <c r="X43" s="46"/>
      <c r="Y43" s="46"/>
      <c r="Z43" s="51"/>
      <c r="AA43" s="52"/>
      <c r="AB43" s="46"/>
      <c r="AC43"/>
      <c r="AD43"/>
      <c r="AE43"/>
      <c r="AF43"/>
      <c r="AG43" s="73"/>
      <c r="AH43" s="73"/>
      <c r="AI43" s="73"/>
      <c r="AJ43" s="217"/>
      <c r="AK43" s="218"/>
    </row>
    <row r="44" spans="1:38" s="178" customFormat="1" ht="16.5" customHeight="1">
      <c r="B44" s="162"/>
      <c r="C44" s="167"/>
      <c r="D44" s="75"/>
      <c r="E44" s="75"/>
      <c r="F44" s="75"/>
      <c r="G44" s="75"/>
      <c r="H44" s="75"/>
      <c r="I44" s="153"/>
      <c r="J44" s="153"/>
      <c r="K44" s="167"/>
      <c r="L44" s="75"/>
      <c r="M44" s="75"/>
      <c r="N44" s="75"/>
      <c r="O44" s="75"/>
      <c r="P44" s="75"/>
      <c r="Q44" s="11"/>
      <c r="R44" s="11"/>
      <c r="S44" s="162"/>
      <c r="T44" s="162"/>
      <c r="U44" s="308">
        <v>17</v>
      </c>
      <c r="V44" s="363" t="str">
        <f>IF(U44="","",AG42)</f>
        <v>木</v>
      </c>
      <c r="W44" s="644"/>
      <c r="X44" s="645"/>
      <c r="Y44" s="645"/>
      <c r="Z44" s="645"/>
      <c r="AA44" s="645"/>
      <c r="AB44" s="645"/>
      <c r="AC44" s="645"/>
      <c r="AD44" s="645"/>
      <c r="AE44" s="645"/>
      <c r="AF44" s="645"/>
      <c r="AG44" s="645"/>
      <c r="AH44" s="645"/>
      <c r="AI44" s="645"/>
      <c r="AJ44" s="646"/>
      <c r="AK44" s="179"/>
    </row>
    <row r="45" spans="1:38" s="178" customFormat="1" ht="15.75" customHeight="1">
      <c r="B45" s="162"/>
      <c r="C45" s="167"/>
      <c r="D45" s="367" t="s">
        <v>7</v>
      </c>
      <c r="E45" s="367"/>
      <c r="F45" s="365" t="s">
        <v>19</v>
      </c>
      <c r="G45" s="365"/>
      <c r="H45" s="365"/>
      <c r="I45" s="153"/>
      <c r="J45" s="209"/>
      <c r="K45" s="167"/>
      <c r="L45" s="367" t="s">
        <v>10</v>
      </c>
      <c r="M45" s="367"/>
      <c r="N45" s="365" t="s">
        <v>22</v>
      </c>
      <c r="O45" s="365"/>
      <c r="P45" s="365"/>
      <c r="Q45" s="11"/>
      <c r="R45" s="343"/>
      <c r="S45" s="162"/>
      <c r="T45" s="162"/>
      <c r="U45" s="305"/>
      <c r="V45" s="207"/>
      <c r="W45" s="647"/>
      <c r="X45" s="648"/>
      <c r="Y45" s="648"/>
      <c r="Z45" s="648"/>
      <c r="AA45" s="648"/>
      <c r="AB45" s="648"/>
      <c r="AC45" s="648"/>
      <c r="AD45" s="648"/>
      <c r="AE45" s="648"/>
      <c r="AF45" s="648"/>
      <c r="AG45" s="648"/>
      <c r="AH45" s="648"/>
      <c r="AI45" s="648"/>
      <c r="AJ45" s="649"/>
      <c r="AK45" s="179"/>
    </row>
    <row r="46" spans="1:38" s="178" customFormat="1" ht="15.75" customHeight="1">
      <c r="B46" s="162"/>
      <c r="C46" s="341" t="s">
        <v>32</v>
      </c>
      <c r="D46" s="342" t="s">
        <v>33</v>
      </c>
      <c r="E46" s="342" t="s">
        <v>70</v>
      </c>
      <c r="F46" s="342" t="s">
        <v>35</v>
      </c>
      <c r="G46" s="342" t="s">
        <v>36</v>
      </c>
      <c r="H46" s="342" t="s">
        <v>37</v>
      </c>
      <c r="I46" s="343" t="s">
        <v>38</v>
      </c>
      <c r="J46" s="269"/>
      <c r="K46" s="341" t="s">
        <v>32</v>
      </c>
      <c r="L46" s="342" t="s">
        <v>33</v>
      </c>
      <c r="M46" s="342" t="s">
        <v>70</v>
      </c>
      <c r="N46" s="342" t="s">
        <v>35</v>
      </c>
      <c r="O46" s="342" t="s">
        <v>36</v>
      </c>
      <c r="P46" s="342" t="s">
        <v>37</v>
      </c>
      <c r="Q46" s="343" t="s">
        <v>38</v>
      </c>
      <c r="R46" s="269"/>
      <c r="S46" s="162"/>
      <c r="T46" s="162"/>
      <c r="U46" s="306"/>
      <c r="V46" s="345"/>
      <c r="W46" s="647"/>
      <c r="X46" s="648"/>
      <c r="Y46" s="648"/>
      <c r="Z46" s="648"/>
      <c r="AA46" s="648"/>
      <c r="AB46" s="648"/>
      <c r="AC46" s="648"/>
      <c r="AD46" s="648"/>
      <c r="AE46" s="648"/>
      <c r="AF46" s="648"/>
      <c r="AG46" s="648"/>
      <c r="AH46" s="648"/>
      <c r="AI46" s="648"/>
      <c r="AJ46" s="649"/>
      <c r="AK46" s="179"/>
    </row>
    <row r="47" spans="1:38" s="178" customFormat="1" ht="15" customHeight="1">
      <c r="B47" s="162"/>
      <c r="C47" s="390" t="str">
        <f>IF(AJ35=30,1,"")</f>
        <v/>
      </c>
      <c r="D47" s="391" t="str">
        <f>IF($AD$35=30,1,IF(C47&lt;&gt;"",C47+1,""))</f>
        <v/>
      </c>
      <c r="E47" s="391" t="str">
        <f>IF($AE$34=30,1,IF(D47&lt;&gt;"",D47+1,""))</f>
        <v/>
      </c>
      <c r="F47" s="391" t="str">
        <f>IF($AF$34=30,1,IF(E47&lt;&gt;"",E47+1,""))</f>
        <v/>
      </c>
      <c r="G47" s="391">
        <f>IF($AG$34=30,1,IF(F47&lt;&gt;"",F47+1,""))</f>
        <v>1</v>
      </c>
      <c r="H47" s="460">
        <f>IF($AH$34=30,1,IF(G47&lt;&gt;"",G47+1,""))</f>
        <v>2</v>
      </c>
      <c r="I47" s="392">
        <f>IF($AI$34=30,1,IF(H47&lt;&gt;"",H47+1,""))</f>
        <v>3</v>
      </c>
      <c r="J47" s="269"/>
      <c r="K47" s="390" t="str">
        <f>IF(I73=30,1,"")</f>
        <v/>
      </c>
      <c r="L47" s="391" t="str">
        <f>IF(C74=30,1,IF(K47&lt;&gt;"",K47+1,""))</f>
        <v/>
      </c>
      <c r="M47" s="391" t="str">
        <f>IF(D73=30,1,IF(L47&lt;&gt;"",L47+1,""))</f>
        <v/>
      </c>
      <c r="N47" s="391" t="str">
        <f>IF(E73=30,1,IF(M47&lt;&gt;"",M47+1,""))</f>
        <v/>
      </c>
      <c r="O47" s="391" t="str">
        <f>IF(F73=30,1,IF(N47&lt;&gt;"",N47+1,""))</f>
        <v/>
      </c>
      <c r="P47" s="460">
        <f>IF(G73=30,1,IF(O47&lt;&gt;"",O47+1,""))</f>
        <v>1</v>
      </c>
      <c r="Q47" s="392">
        <f>IF(H73=30,1,IF(P47&lt;&gt;"",P47+1,""))</f>
        <v>2</v>
      </c>
      <c r="R47" s="269"/>
      <c r="S47" s="162"/>
      <c r="T47" s="162"/>
      <c r="U47" s="307"/>
      <c r="V47" s="361"/>
      <c r="W47" s="650"/>
      <c r="X47" s="651"/>
      <c r="Y47" s="651"/>
      <c r="Z47" s="651"/>
      <c r="AA47" s="651"/>
      <c r="AB47" s="651"/>
      <c r="AC47" s="651"/>
      <c r="AD47" s="651"/>
      <c r="AE47" s="651"/>
      <c r="AF47" s="651"/>
      <c r="AG47" s="651"/>
      <c r="AH47" s="651"/>
      <c r="AI47" s="651"/>
      <c r="AJ47" s="652"/>
      <c r="AK47" s="179"/>
    </row>
    <row r="48" spans="1:38" s="178" customFormat="1" ht="16.5" customHeight="1">
      <c r="B48" s="162"/>
      <c r="C48" s="390">
        <f>IF(C47&lt;&gt;"",C47+7,I47+1)</f>
        <v>4</v>
      </c>
      <c r="D48" s="391">
        <f>IF(C48&lt;&gt;"",C48+1,"")</f>
        <v>5</v>
      </c>
      <c r="E48" s="391">
        <f>IF(D48&lt;&gt;"",D48+1,"")</f>
        <v>6</v>
      </c>
      <c r="F48" s="391">
        <f>IF(E48&lt;&gt;"",E48+1,"")</f>
        <v>7</v>
      </c>
      <c r="G48" s="391">
        <f>IF(F48&lt;&gt;"",F48+1,"")</f>
        <v>8</v>
      </c>
      <c r="H48" s="460">
        <f>IF(H47&lt;&gt;"",H47+7,G48+1)</f>
        <v>9</v>
      </c>
      <c r="I48" s="392">
        <f>IF(I47&lt;&gt;"",I47+7,"")</f>
        <v>10</v>
      </c>
      <c r="J48" s="269"/>
      <c r="K48" s="390">
        <f>IF(K47&lt;&gt;"",K47+7,Q47+1)</f>
        <v>3</v>
      </c>
      <c r="L48" s="391">
        <f>IF(K48&lt;&gt;"",K48+1,"")</f>
        <v>4</v>
      </c>
      <c r="M48" s="391">
        <f>IF(L48&lt;&gt;"",L48+1,"")</f>
        <v>5</v>
      </c>
      <c r="N48" s="391">
        <f>IF(M48&lt;&gt;"",M48+1,"")</f>
        <v>6</v>
      </c>
      <c r="O48" s="391">
        <f>IF(N48&lt;&gt;"",N48+1,"")</f>
        <v>7</v>
      </c>
      <c r="P48" s="391">
        <f>IF(P47&lt;&gt;"",P47+7,O48+1)</f>
        <v>8</v>
      </c>
      <c r="Q48" s="392">
        <f>IF(Q47&lt;&gt;"",Q47+7,"")</f>
        <v>9</v>
      </c>
      <c r="R48" s="269"/>
      <c r="S48" s="162"/>
      <c r="T48" s="162"/>
      <c r="U48" s="308">
        <f>U44+1</f>
        <v>18</v>
      </c>
      <c r="V48" s="363" t="str">
        <f>IF(V44="","",IF(SEARCH(V44,$AG$39)&gt;0,MID($AG$39,SEARCH(V44,$AG$39)+1,1),""))</f>
        <v>金</v>
      </c>
      <c r="W48" s="644"/>
      <c r="X48" s="645"/>
      <c r="Y48" s="645"/>
      <c r="Z48" s="645"/>
      <c r="AA48" s="645"/>
      <c r="AB48" s="645"/>
      <c r="AC48" s="645"/>
      <c r="AD48" s="645"/>
      <c r="AE48" s="645"/>
      <c r="AF48" s="645"/>
      <c r="AG48" s="645"/>
      <c r="AH48" s="645"/>
      <c r="AI48" s="645"/>
      <c r="AJ48" s="646"/>
      <c r="AK48" s="179"/>
    </row>
    <row r="49" spans="2:37" s="178" customFormat="1" ht="15.75" customHeight="1">
      <c r="B49" s="162"/>
      <c r="C49" s="390">
        <f>IF(C48&lt;&gt;"",C48+7,I48+1)</f>
        <v>11</v>
      </c>
      <c r="D49" s="391">
        <f t="shared" ref="D49:H50" si="14">IF(D48&lt;&gt;"",D48+7,"")</f>
        <v>12</v>
      </c>
      <c r="E49" s="391">
        <f t="shared" si="14"/>
        <v>13</v>
      </c>
      <c r="F49" s="391">
        <f t="shared" si="14"/>
        <v>14</v>
      </c>
      <c r="G49" s="391">
        <f t="shared" si="14"/>
        <v>15</v>
      </c>
      <c r="H49" s="391">
        <f t="shared" si="14"/>
        <v>16</v>
      </c>
      <c r="I49" s="392">
        <f>IF(I48&lt;&gt;"",I48+7,"")</f>
        <v>17</v>
      </c>
      <c r="J49" s="269"/>
      <c r="K49" s="390">
        <f>IF(K48&lt;&gt;"",K48+7,Q48+1)</f>
        <v>10</v>
      </c>
      <c r="L49" s="391">
        <f t="shared" ref="L49:P50" si="15">IF(L48&lt;&gt;"",L48+7,"")</f>
        <v>11</v>
      </c>
      <c r="M49" s="391">
        <f t="shared" si="15"/>
        <v>12</v>
      </c>
      <c r="N49" s="391">
        <f t="shared" si="15"/>
        <v>13</v>
      </c>
      <c r="O49" s="391">
        <f t="shared" si="15"/>
        <v>14</v>
      </c>
      <c r="P49" s="460">
        <f t="shared" si="15"/>
        <v>15</v>
      </c>
      <c r="Q49" s="392">
        <f>IF(Q48&lt;&gt;"",Q48+7,"")</f>
        <v>16</v>
      </c>
      <c r="R49" s="269"/>
      <c r="S49" s="162"/>
      <c r="T49" s="162"/>
      <c r="U49" s="305"/>
      <c r="V49" s="207"/>
      <c r="W49" s="647"/>
      <c r="X49" s="648"/>
      <c r="Y49" s="648"/>
      <c r="Z49" s="648"/>
      <c r="AA49" s="648"/>
      <c r="AB49" s="648"/>
      <c r="AC49" s="648"/>
      <c r="AD49" s="648"/>
      <c r="AE49" s="648"/>
      <c r="AF49" s="648"/>
      <c r="AG49" s="648"/>
      <c r="AH49" s="648"/>
      <c r="AI49" s="648"/>
      <c r="AJ49" s="649"/>
      <c r="AK49" s="179"/>
    </row>
    <row r="50" spans="2:37" s="178" customFormat="1" ht="15" customHeight="1">
      <c r="B50" s="162"/>
      <c r="C50" s="390">
        <f>IF(C49&lt;&gt;"",C49+7,"")</f>
        <v>18</v>
      </c>
      <c r="D50" s="391">
        <f t="shared" si="14"/>
        <v>19</v>
      </c>
      <c r="E50" s="393">
        <f t="shared" si="14"/>
        <v>20</v>
      </c>
      <c r="F50" s="391">
        <f t="shared" si="14"/>
        <v>21</v>
      </c>
      <c r="G50" s="391">
        <f>IF(G49&lt;&gt;"",G49+7,"")</f>
        <v>22</v>
      </c>
      <c r="H50" s="410">
        <f t="shared" si="14"/>
        <v>23</v>
      </c>
      <c r="I50" s="392">
        <f>IF(I49&lt;&gt;"",I49+7,"")</f>
        <v>24</v>
      </c>
      <c r="J50" s="269"/>
      <c r="K50" s="390">
        <f>IF(K49&lt;&gt;"",K49+7,"")</f>
        <v>17</v>
      </c>
      <c r="L50" s="391">
        <f t="shared" si="15"/>
        <v>18</v>
      </c>
      <c r="M50" s="391">
        <f t="shared" si="15"/>
        <v>19</v>
      </c>
      <c r="N50" s="391">
        <f t="shared" si="15"/>
        <v>20</v>
      </c>
      <c r="O50" s="391">
        <f t="shared" si="15"/>
        <v>21</v>
      </c>
      <c r="P50" s="463">
        <f t="shared" si="15"/>
        <v>22</v>
      </c>
      <c r="Q50" s="392">
        <f>IF(Q49&lt;&gt;"",Q49+7,"")</f>
        <v>23</v>
      </c>
      <c r="R50" s="269"/>
      <c r="S50" s="162"/>
      <c r="T50" s="162"/>
      <c r="U50" s="306"/>
      <c r="V50" s="345"/>
      <c r="W50" s="647"/>
      <c r="X50" s="648"/>
      <c r="Y50" s="648"/>
      <c r="Z50" s="648"/>
      <c r="AA50" s="648"/>
      <c r="AB50" s="648"/>
      <c r="AC50" s="648"/>
      <c r="AD50" s="648"/>
      <c r="AE50" s="648"/>
      <c r="AF50" s="648"/>
      <c r="AG50" s="648"/>
      <c r="AH50" s="648"/>
      <c r="AI50" s="648"/>
      <c r="AJ50" s="649"/>
      <c r="AK50" s="179"/>
    </row>
    <row r="51" spans="2:37" s="178" customFormat="1" ht="15" customHeight="1">
      <c r="B51" s="162"/>
      <c r="C51" s="390">
        <f>IF(C50&lt;&gt;"",C50+7,"")</f>
        <v>25</v>
      </c>
      <c r="D51" s="391">
        <f t="shared" ref="D51:I52" si="16">IF(C51&lt;&gt;"",IF(C51&gt;=31,"",C51+1),"")</f>
        <v>26</v>
      </c>
      <c r="E51" s="391">
        <f t="shared" si="16"/>
        <v>27</v>
      </c>
      <c r="F51" s="391">
        <f t="shared" si="16"/>
        <v>28</v>
      </c>
      <c r="G51" s="391">
        <f t="shared" si="16"/>
        <v>29</v>
      </c>
      <c r="H51" s="391">
        <f t="shared" si="16"/>
        <v>30</v>
      </c>
      <c r="I51" s="392">
        <f t="shared" si="16"/>
        <v>31</v>
      </c>
      <c r="J51" s="269"/>
      <c r="K51" s="390">
        <f>IF(K50&lt;&gt;"",K50+7,"")</f>
        <v>24</v>
      </c>
      <c r="L51" s="391">
        <f t="shared" ref="L51:Q52" si="17">IF(K51&lt;&gt;"",IF(K51&gt;=31,"",K51+1),"")</f>
        <v>25</v>
      </c>
      <c r="M51" s="391">
        <f t="shared" si="17"/>
        <v>26</v>
      </c>
      <c r="N51" s="391">
        <f t="shared" si="17"/>
        <v>27</v>
      </c>
      <c r="O51" s="391">
        <f t="shared" si="17"/>
        <v>28</v>
      </c>
      <c r="P51" s="391">
        <f t="shared" si="17"/>
        <v>29</v>
      </c>
      <c r="Q51" s="392">
        <f t="shared" si="17"/>
        <v>30</v>
      </c>
      <c r="R51" s="269"/>
      <c r="S51" s="162"/>
      <c r="T51" s="162"/>
      <c r="U51" s="307"/>
      <c r="V51" s="361"/>
      <c r="W51" s="650"/>
      <c r="X51" s="651"/>
      <c r="Y51" s="651"/>
      <c r="Z51" s="651"/>
      <c r="AA51" s="651"/>
      <c r="AB51" s="651"/>
      <c r="AC51" s="651"/>
      <c r="AD51" s="651"/>
      <c r="AE51" s="651"/>
      <c r="AF51" s="651"/>
      <c r="AG51" s="651"/>
      <c r="AH51" s="651"/>
      <c r="AI51" s="651"/>
      <c r="AJ51" s="652"/>
      <c r="AK51" s="179"/>
    </row>
    <row r="52" spans="2:37" s="178" customFormat="1" ht="16.5" customHeight="1">
      <c r="B52" s="162"/>
      <c r="C52" s="390" t="str">
        <f>IF(C51&lt;&gt;"",IF(C51+7&gt;31,"",C51+7),"")</f>
        <v/>
      </c>
      <c r="D52" s="391" t="str">
        <f t="shared" si="16"/>
        <v/>
      </c>
      <c r="E52" s="391" t="str">
        <f t="shared" si="16"/>
        <v/>
      </c>
      <c r="F52" s="391" t="str">
        <f t="shared" si="16"/>
        <v/>
      </c>
      <c r="G52" s="391" t="str">
        <f t="shared" si="16"/>
        <v/>
      </c>
      <c r="H52" s="391" t="str">
        <f t="shared" si="16"/>
        <v/>
      </c>
      <c r="I52" s="392" t="str">
        <f t="shared" si="16"/>
        <v/>
      </c>
      <c r="J52" s="163"/>
      <c r="K52" s="390">
        <f>IF(K51&lt;&gt;"",IF(K51+7&gt;31,"",K51+7),"")</f>
        <v>31</v>
      </c>
      <c r="L52" s="391" t="str">
        <f t="shared" si="17"/>
        <v/>
      </c>
      <c r="M52" s="391" t="str">
        <f t="shared" si="17"/>
        <v/>
      </c>
      <c r="N52" s="398"/>
      <c r="O52" s="398"/>
      <c r="P52" s="398"/>
      <c r="Q52" s="399"/>
      <c r="R52" s="163"/>
      <c r="S52" s="162"/>
      <c r="T52" s="162"/>
      <c r="U52" s="308">
        <f>U48+1</f>
        <v>19</v>
      </c>
      <c r="V52" s="363" t="str">
        <f>IF(V48="","",IF(SEARCH(V48,$AG$39)&gt;0,MID($AG$39,SEARCH(V48,$AG$39)+1,1),""))</f>
        <v>土</v>
      </c>
      <c r="W52" s="644"/>
      <c r="X52" s="645"/>
      <c r="Y52" s="645"/>
      <c r="Z52" s="645"/>
      <c r="AA52" s="645"/>
      <c r="AB52" s="645"/>
      <c r="AC52" s="645"/>
      <c r="AD52" s="645"/>
      <c r="AE52" s="645"/>
      <c r="AF52" s="645"/>
      <c r="AG52" s="645"/>
      <c r="AH52" s="645"/>
      <c r="AI52" s="645"/>
      <c r="AJ52" s="646"/>
      <c r="AK52" s="179"/>
    </row>
    <row r="53" spans="2:37" s="178" customFormat="1" ht="15.75" customHeight="1">
      <c r="B53" s="162"/>
      <c r="C53" s="168"/>
      <c r="D53" s="166"/>
      <c r="E53" s="166"/>
      <c r="F53" s="166"/>
      <c r="G53" s="166"/>
      <c r="H53" s="166"/>
      <c r="I53" s="163"/>
      <c r="J53" s="163"/>
      <c r="K53" s="168"/>
      <c r="L53" s="166"/>
      <c r="M53" s="166"/>
      <c r="N53" s="166"/>
      <c r="O53" s="166"/>
      <c r="P53" s="166"/>
      <c r="Q53" s="163"/>
      <c r="R53" s="163"/>
      <c r="S53" s="162"/>
      <c r="T53" s="162"/>
      <c r="U53" s="305"/>
      <c r="V53" s="207"/>
      <c r="W53" s="647"/>
      <c r="X53" s="648"/>
      <c r="Y53" s="648"/>
      <c r="Z53" s="648"/>
      <c r="AA53" s="648"/>
      <c r="AB53" s="648"/>
      <c r="AC53" s="648"/>
      <c r="AD53" s="648"/>
      <c r="AE53" s="648"/>
      <c r="AF53" s="648"/>
      <c r="AG53" s="648"/>
      <c r="AH53" s="648"/>
      <c r="AI53" s="648"/>
      <c r="AJ53" s="649"/>
      <c r="AK53" s="179"/>
    </row>
    <row r="54" spans="2:37" s="178" customFormat="1" ht="15.75" customHeight="1">
      <c r="B54" s="162"/>
      <c r="C54" s="2"/>
      <c r="D54" s="75"/>
      <c r="E54" s="75"/>
      <c r="F54" s="75"/>
      <c r="G54" s="75"/>
      <c r="H54" s="75"/>
      <c r="I54" s="11"/>
      <c r="J54" s="11"/>
      <c r="K54" s="2"/>
      <c r="L54" s="75"/>
      <c r="M54" s="75"/>
      <c r="N54" s="75"/>
      <c r="O54" s="75"/>
      <c r="P54" s="75"/>
      <c r="Q54" s="11"/>
      <c r="R54" s="11"/>
      <c r="S54" s="162"/>
      <c r="T54" s="162"/>
      <c r="U54" s="306"/>
      <c r="V54" s="345"/>
      <c r="W54" s="647"/>
      <c r="X54" s="648"/>
      <c r="Y54" s="648"/>
      <c r="Z54" s="648"/>
      <c r="AA54" s="648"/>
      <c r="AB54" s="648"/>
      <c r="AC54" s="648"/>
      <c r="AD54" s="648"/>
      <c r="AE54" s="648"/>
      <c r="AF54" s="648"/>
      <c r="AG54" s="648"/>
      <c r="AH54" s="648"/>
      <c r="AI54" s="648"/>
      <c r="AJ54" s="649"/>
      <c r="AK54" s="179"/>
    </row>
    <row r="55" spans="2:37" s="178" customFormat="1" ht="15" customHeight="1">
      <c r="B55" s="162"/>
      <c r="C55" s="167"/>
      <c r="D55" s="75"/>
      <c r="E55" s="75"/>
      <c r="F55" s="75"/>
      <c r="G55" s="75"/>
      <c r="H55" s="75"/>
      <c r="I55" s="11"/>
      <c r="J55" s="11"/>
      <c r="K55" s="167"/>
      <c r="L55" s="75"/>
      <c r="M55" s="75"/>
      <c r="N55" s="75"/>
      <c r="O55" s="75"/>
      <c r="P55" s="75"/>
      <c r="Q55" s="11"/>
      <c r="R55" s="11"/>
      <c r="S55" s="162"/>
      <c r="T55" s="162"/>
      <c r="U55" s="307"/>
      <c r="V55" s="361"/>
      <c r="W55" s="650"/>
      <c r="X55" s="651"/>
      <c r="Y55" s="651"/>
      <c r="Z55" s="651"/>
      <c r="AA55" s="651"/>
      <c r="AB55" s="651"/>
      <c r="AC55" s="651"/>
      <c r="AD55" s="651"/>
      <c r="AE55" s="651"/>
      <c r="AF55" s="651"/>
      <c r="AG55" s="651"/>
      <c r="AH55" s="651"/>
      <c r="AI55" s="651"/>
      <c r="AJ55" s="652"/>
      <c r="AK55" s="179"/>
    </row>
    <row r="56" spans="2:37" s="178" customFormat="1" ht="16.5" customHeight="1">
      <c r="B56" s="162"/>
      <c r="C56" s="167"/>
      <c r="D56" s="367" t="s">
        <v>8</v>
      </c>
      <c r="E56" s="367"/>
      <c r="F56" s="365" t="s">
        <v>20</v>
      </c>
      <c r="G56" s="365"/>
      <c r="H56" s="365"/>
      <c r="I56" s="11"/>
      <c r="J56" s="209"/>
      <c r="K56" s="167"/>
      <c r="L56" s="367" t="s">
        <v>11</v>
      </c>
      <c r="M56" s="367"/>
      <c r="N56" s="365" t="s">
        <v>23</v>
      </c>
      <c r="O56" s="365"/>
      <c r="P56" s="365"/>
      <c r="Q56" s="365"/>
      <c r="R56" s="343"/>
      <c r="S56" s="162"/>
      <c r="T56" s="162"/>
      <c r="U56" s="308">
        <f>U52+1</f>
        <v>20</v>
      </c>
      <c r="V56" s="363" t="str">
        <f>IF(V52="","",IF(SEARCH(V52,$AG$39)&gt;0,MID($AG$39,SEARCH(V52,$AG$39)+1,1),""))</f>
        <v>日</v>
      </c>
      <c r="W56" s="644"/>
      <c r="X56" s="645"/>
      <c r="Y56" s="645"/>
      <c r="Z56" s="645"/>
      <c r="AA56" s="645"/>
      <c r="AB56" s="645"/>
      <c r="AC56" s="645"/>
      <c r="AD56" s="645"/>
      <c r="AE56" s="645"/>
      <c r="AF56" s="645"/>
      <c r="AG56" s="645"/>
      <c r="AH56" s="645"/>
      <c r="AI56" s="645"/>
      <c r="AJ56" s="646"/>
      <c r="AK56" s="179"/>
    </row>
    <row r="57" spans="2:37" s="178" customFormat="1" ht="15.75" customHeight="1">
      <c r="B57" s="162"/>
      <c r="C57" s="341" t="s">
        <v>32</v>
      </c>
      <c r="D57" s="342" t="s">
        <v>33</v>
      </c>
      <c r="E57" s="342" t="s">
        <v>70</v>
      </c>
      <c r="F57" s="342" t="s">
        <v>35</v>
      </c>
      <c r="G57" s="342" t="s">
        <v>36</v>
      </c>
      <c r="H57" s="342" t="s">
        <v>37</v>
      </c>
      <c r="I57" s="343" t="s">
        <v>38</v>
      </c>
      <c r="J57" s="269"/>
      <c r="K57" s="341" t="s">
        <v>32</v>
      </c>
      <c r="L57" s="342" t="s">
        <v>33</v>
      </c>
      <c r="M57" s="342" t="s">
        <v>70</v>
      </c>
      <c r="N57" s="342" t="s">
        <v>35</v>
      </c>
      <c r="O57" s="342" t="s">
        <v>36</v>
      </c>
      <c r="P57" s="342" t="s">
        <v>37</v>
      </c>
      <c r="Q57" s="343" t="s">
        <v>38</v>
      </c>
      <c r="R57" s="269"/>
      <c r="S57" s="162"/>
      <c r="T57" s="162"/>
      <c r="U57" s="305"/>
      <c r="V57" s="207"/>
      <c r="W57" s="647"/>
      <c r="X57" s="648"/>
      <c r="Y57" s="648"/>
      <c r="Z57" s="648"/>
      <c r="AA57" s="648"/>
      <c r="AB57" s="648"/>
      <c r="AC57" s="648"/>
      <c r="AD57" s="648"/>
      <c r="AE57" s="648"/>
      <c r="AF57" s="648"/>
      <c r="AG57" s="648"/>
      <c r="AH57" s="648"/>
      <c r="AI57" s="648"/>
      <c r="AJ57" s="649"/>
      <c r="AK57" s="179"/>
    </row>
    <row r="58" spans="2:37" s="178" customFormat="1" ht="15" customHeight="1">
      <c r="B58" s="162"/>
      <c r="C58" s="390">
        <f>IF(I51=31,1,"")</f>
        <v>1</v>
      </c>
      <c r="D58" s="391">
        <f>IF(C52=31,1,IF(C58&lt;&gt;"",C58+1,""))</f>
        <v>2</v>
      </c>
      <c r="E58" s="391">
        <f>IF(D52=31,1,IF(D58&lt;&gt;"",D58+1,""))</f>
        <v>3</v>
      </c>
      <c r="F58" s="391">
        <f>IF(E51=31,1,IF(E58&lt;&gt;"",E58+1,""))</f>
        <v>4</v>
      </c>
      <c r="G58" s="391">
        <f>IF(F51=31,1,IF(F58&lt;&gt;"",F58+1,""))</f>
        <v>5</v>
      </c>
      <c r="H58" s="460">
        <f>IF(G51=31,1,IF(G58&lt;&gt;"",G58+1,""))</f>
        <v>6</v>
      </c>
      <c r="I58" s="392">
        <f>IF(H51=31,1,IF(H58&lt;&gt;"",H58+1,""))</f>
        <v>7</v>
      </c>
      <c r="J58" s="269"/>
      <c r="K58" s="390" t="str">
        <f>IF(Q51=31,1,"")</f>
        <v/>
      </c>
      <c r="L58" s="391">
        <f>IF(K52=31,1,IF(K58&lt;&gt;"",K58+1,""))</f>
        <v>1</v>
      </c>
      <c r="M58" s="391">
        <f>IF(L52=31,1,IF(L58&lt;&gt;"",L58+1,""))</f>
        <v>2</v>
      </c>
      <c r="N58" s="391">
        <f>IF(M51=31,1,IF(M58&lt;&gt;"",M58+1,""))</f>
        <v>3</v>
      </c>
      <c r="O58" s="391">
        <f>IF(N51=31,1,IF(N58&lt;&gt;"",N58+1,""))</f>
        <v>4</v>
      </c>
      <c r="P58" s="460">
        <f>IF(O51=31,1,IF(O58&lt;&gt;"",O58+1,""))</f>
        <v>5</v>
      </c>
      <c r="Q58" s="392">
        <f>IF(P51=31,1,IF(P58&lt;&gt;"",P58+1,""))</f>
        <v>6</v>
      </c>
      <c r="R58" s="269"/>
      <c r="S58" s="162"/>
      <c r="T58" s="162"/>
      <c r="U58" s="306"/>
      <c r="V58" s="345"/>
      <c r="W58" s="647"/>
      <c r="X58" s="648"/>
      <c r="Y58" s="648"/>
      <c r="Z58" s="648"/>
      <c r="AA58" s="648"/>
      <c r="AB58" s="648"/>
      <c r="AC58" s="648"/>
      <c r="AD58" s="648"/>
      <c r="AE58" s="648"/>
      <c r="AF58" s="648"/>
      <c r="AG58" s="648"/>
      <c r="AH58" s="648"/>
      <c r="AI58" s="648"/>
      <c r="AJ58" s="649"/>
      <c r="AK58" s="179"/>
    </row>
    <row r="59" spans="2:37" s="178" customFormat="1" ht="15.75" customHeight="1">
      <c r="B59" s="162"/>
      <c r="C59" s="390">
        <f>IF(C58&lt;&gt;"",C58+7,I58+1)</f>
        <v>8</v>
      </c>
      <c r="D59" s="391">
        <f>IF(C59&lt;&gt;"",C59+1,"")</f>
        <v>9</v>
      </c>
      <c r="E59" s="391">
        <f>IF(D59&lt;&gt;"",D59+1,"")</f>
        <v>10</v>
      </c>
      <c r="F59" s="391">
        <f>IF(E59&lt;&gt;"",E59+1,"")</f>
        <v>11</v>
      </c>
      <c r="G59" s="391">
        <f>IF(F59&lt;&gt;"",F59+1,"")</f>
        <v>12</v>
      </c>
      <c r="H59" s="391">
        <f>IF(H58&lt;&gt;"",H58+7,G59+1)</f>
        <v>13</v>
      </c>
      <c r="I59" s="392">
        <f>IF(I58&lt;&gt;"",I58+7,"")</f>
        <v>14</v>
      </c>
      <c r="J59" s="269"/>
      <c r="K59" s="390">
        <f>IF(K58&lt;&gt;"",K58+7,Q58+1)</f>
        <v>7</v>
      </c>
      <c r="L59" s="391">
        <f>IF(K59&lt;&gt;"",K59+1,"")</f>
        <v>8</v>
      </c>
      <c r="M59" s="391">
        <f>IF(L59&lt;&gt;"",L59+1,"")</f>
        <v>9</v>
      </c>
      <c r="N59" s="391">
        <f>IF(M59&lt;&gt;"",M59+1,"")</f>
        <v>10</v>
      </c>
      <c r="O59" s="391">
        <f>IF(N59&lt;&gt;"",N59+1,"")</f>
        <v>11</v>
      </c>
      <c r="P59" s="391">
        <f>IF(P58&lt;&gt;"",P58+7,O59+1)</f>
        <v>12</v>
      </c>
      <c r="Q59" s="392">
        <f>IF(Q58&lt;&gt;"",Q58+7,"")</f>
        <v>13</v>
      </c>
      <c r="R59" s="269"/>
      <c r="S59" s="162"/>
      <c r="T59" s="162"/>
      <c r="U59" s="307"/>
      <c r="V59" s="361"/>
      <c r="W59" s="650"/>
      <c r="X59" s="651"/>
      <c r="Y59" s="651"/>
      <c r="Z59" s="651"/>
      <c r="AA59" s="651"/>
      <c r="AB59" s="651"/>
      <c r="AC59" s="651"/>
      <c r="AD59" s="651"/>
      <c r="AE59" s="651"/>
      <c r="AF59" s="651"/>
      <c r="AG59" s="651"/>
      <c r="AH59" s="651"/>
      <c r="AI59" s="651"/>
      <c r="AJ59" s="652"/>
      <c r="AK59" s="179"/>
    </row>
    <row r="60" spans="2:37" s="178" customFormat="1" ht="16.5" customHeight="1">
      <c r="B60" s="162"/>
      <c r="C60" s="390">
        <f>IF(C59&lt;&gt;"",C59+7,I59+1)</f>
        <v>15</v>
      </c>
      <c r="D60" s="391">
        <f t="shared" ref="D60:H61" si="18">IF(D59&lt;&gt;"",D59+7,"")</f>
        <v>16</v>
      </c>
      <c r="E60" s="391">
        <f t="shared" si="18"/>
        <v>17</v>
      </c>
      <c r="F60" s="391">
        <f t="shared" si="18"/>
        <v>18</v>
      </c>
      <c r="G60" s="391">
        <f t="shared" si="18"/>
        <v>19</v>
      </c>
      <c r="H60" s="460">
        <f t="shared" si="18"/>
        <v>20</v>
      </c>
      <c r="I60" s="392">
        <f>IF(I59&lt;&gt;"",I59+7,"")</f>
        <v>21</v>
      </c>
      <c r="J60" s="269"/>
      <c r="K60" s="390">
        <f>IF(K59&lt;&gt;"",K59+7,Q59+1)</f>
        <v>14</v>
      </c>
      <c r="L60" s="391">
        <f t="shared" ref="L60:P61" si="19">IF(L59&lt;&gt;"",L59+7,"")</f>
        <v>15</v>
      </c>
      <c r="M60" s="391">
        <f t="shared" si="19"/>
        <v>16</v>
      </c>
      <c r="N60" s="391">
        <f t="shared" si="19"/>
        <v>17</v>
      </c>
      <c r="O60" s="391">
        <f t="shared" si="19"/>
        <v>18</v>
      </c>
      <c r="P60" s="460">
        <f t="shared" si="19"/>
        <v>19</v>
      </c>
      <c r="Q60" s="392">
        <f>IF(Q59&lt;&gt;"",Q59+7,"")</f>
        <v>20</v>
      </c>
      <c r="R60" s="269"/>
      <c r="S60" s="162"/>
      <c r="T60" s="162"/>
      <c r="U60" s="308">
        <f>U56+1</f>
        <v>21</v>
      </c>
      <c r="V60" s="363" t="str">
        <f>IF(V56="","",IF(SEARCH(V56,$AG$39)&gt;0,MID($AG$39,SEARCH(V56,$AG$39)+1,1),""))</f>
        <v>月</v>
      </c>
      <c r="W60" s="644"/>
      <c r="X60" s="645"/>
      <c r="Y60" s="645"/>
      <c r="Z60" s="645"/>
      <c r="AA60" s="645"/>
      <c r="AB60" s="645"/>
      <c r="AC60" s="645"/>
      <c r="AD60" s="645"/>
      <c r="AE60" s="645"/>
      <c r="AF60" s="645"/>
      <c r="AG60" s="645"/>
      <c r="AH60" s="645"/>
      <c r="AI60" s="645"/>
      <c r="AJ60" s="646"/>
      <c r="AK60" s="179"/>
    </row>
    <row r="61" spans="2:37" s="178" customFormat="1" ht="15.75" customHeight="1">
      <c r="B61" s="162"/>
      <c r="C61" s="390">
        <f>IF(C60&lt;&gt;"",C60+7,"")</f>
        <v>22</v>
      </c>
      <c r="D61" s="391">
        <f t="shared" si="18"/>
        <v>23</v>
      </c>
      <c r="E61" s="391">
        <f t="shared" si="18"/>
        <v>24</v>
      </c>
      <c r="F61" s="391">
        <f t="shared" si="18"/>
        <v>25</v>
      </c>
      <c r="G61" s="391">
        <f t="shared" si="18"/>
        <v>26</v>
      </c>
      <c r="H61" s="391">
        <f t="shared" si="18"/>
        <v>27</v>
      </c>
      <c r="I61" s="392">
        <f>IF(I60&lt;&gt;"",I60+7,"")</f>
        <v>28</v>
      </c>
      <c r="J61" s="269"/>
      <c r="K61" s="390">
        <f>IF(K60&lt;&gt;"",K60+7,"")</f>
        <v>21</v>
      </c>
      <c r="L61" s="391">
        <f t="shared" si="19"/>
        <v>22</v>
      </c>
      <c r="M61" s="391">
        <f t="shared" si="19"/>
        <v>23</v>
      </c>
      <c r="N61" s="391">
        <f t="shared" si="19"/>
        <v>24</v>
      </c>
      <c r="O61" s="391">
        <f t="shared" si="19"/>
        <v>25</v>
      </c>
      <c r="P61" s="391">
        <f t="shared" si="19"/>
        <v>26</v>
      </c>
      <c r="Q61" s="392">
        <f>IF(Q60&lt;&gt;"",Q60+7,"")</f>
        <v>27</v>
      </c>
      <c r="R61" s="269"/>
      <c r="S61" s="162"/>
      <c r="T61" s="162"/>
      <c r="U61" s="305"/>
      <c r="V61" s="207"/>
      <c r="W61" s="647"/>
      <c r="X61" s="648"/>
      <c r="Y61" s="648"/>
      <c r="Z61" s="648"/>
      <c r="AA61" s="648"/>
      <c r="AB61" s="648"/>
      <c r="AC61" s="648"/>
      <c r="AD61" s="648"/>
      <c r="AE61" s="648"/>
      <c r="AF61" s="648"/>
      <c r="AG61" s="648"/>
      <c r="AH61" s="648"/>
      <c r="AI61" s="648"/>
      <c r="AJ61" s="649"/>
      <c r="AK61" s="179"/>
    </row>
    <row r="62" spans="2:37" s="178" customFormat="1" ht="15" customHeight="1">
      <c r="B62" s="162"/>
      <c r="C62" s="390">
        <f>IF(C61&lt;&gt;"",C61+7,"")</f>
        <v>29</v>
      </c>
      <c r="D62" s="391">
        <f t="shared" ref="D62:I63" si="20">IF(C62&lt;&gt;"",IF(C62&gt;=31,"",C62+1),"")</f>
        <v>30</v>
      </c>
      <c r="E62" s="391">
        <f t="shared" si="20"/>
        <v>31</v>
      </c>
      <c r="F62" s="391" t="str">
        <f t="shared" si="20"/>
        <v/>
      </c>
      <c r="G62" s="391" t="str">
        <f t="shared" si="20"/>
        <v/>
      </c>
      <c r="H62" s="391" t="str">
        <f t="shared" si="20"/>
        <v/>
      </c>
      <c r="I62" s="392" t="str">
        <f t="shared" si="20"/>
        <v/>
      </c>
      <c r="J62" s="269"/>
      <c r="K62" s="390">
        <f>IF(K61&lt;&gt;"",K61+7,"")</f>
        <v>28</v>
      </c>
      <c r="L62" s="391">
        <f t="shared" ref="L62:Q62" si="21">IF(K62&lt;&gt;"",IF(K62&gt;=30,"",K62+1),"")</f>
        <v>29</v>
      </c>
      <c r="M62" s="391">
        <f t="shared" si="21"/>
        <v>30</v>
      </c>
      <c r="N62" s="391" t="str">
        <f t="shared" si="21"/>
        <v/>
      </c>
      <c r="O62" s="391" t="str">
        <f t="shared" si="21"/>
        <v/>
      </c>
      <c r="P62" s="391" t="str">
        <f t="shared" si="21"/>
        <v/>
      </c>
      <c r="Q62" s="392" t="str">
        <f t="shared" si="21"/>
        <v/>
      </c>
      <c r="R62" s="269"/>
      <c r="S62" s="162"/>
      <c r="T62" s="162"/>
      <c r="U62" s="306"/>
      <c r="V62" s="345"/>
      <c r="W62" s="647"/>
      <c r="X62" s="648"/>
      <c r="Y62" s="648"/>
      <c r="Z62" s="648"/>
      <c r="AA62" s="648"/>
      <c r="AB62" s="648"/>
      <c r="AC62" s="648"/>
      <c r="AD62" s="648"/>
      <c r="AE62" s="648"/>
      <c r="AF62" s="648"/>
      <c r="AG62" s="648"/>
      <c r="AH62" s="648"/>
      <c r="AI62" s="648"/>
      <c r="AJ62" s="649"/>
      <c r="AK62" s="179"/>
    </row>
    <row r="63" spans="2:37" s="178" customFormat="1" ht="15" customHeight="1">
      <c r="B63" s="162"/>
      <c r="C63" s="390" t="str">
        <f>IF(C62&lt;&gt;"",IF(C62+7&gt;31,"",C62+7),"")</f>
        <v/>
      </c>
      <c r="D63" s="391" t="str">
        <f t="shared" si="20"/>
        <v/>
      </c>
      <c r="E63" s="391" t="str">
        <f t="shared" si="20"/>
        <v/>
      </c>
      <c r="F63" s="391" t="str">
        <f t="shared" si="20"/>
        <v/>
      </c>
      <c r="G63" s="391" t="str">
        <f t="shared" si="20"/>
        <v/>
      </c>
      <c r="H63" s="391" t="str">
        <f t="shared" si="20"/>
        <v/>
      </c>
      <c r="I63" s="392" t="str">
        <f t="shared" si="20"/>
        <v/>
      </c>
      <c r="J63" s="11"/>
      <c r="K63" s="390" t="str">
        <f>IF(K62&lt;&gt;"",IF(K62+7&gt;31,"",K62+7),"")</f>
        <v/>
      </c>
      <c r="L63" s="400"/>
      <c r="M63" s="400"/>
      <c r="N63" s="400"/>
      <c r="O63" s="400"/>
      <c r="P63" s="400"/>
      <c r="Q63" s="401"/>
      <c r="R63" s="11"/>
      <c r="S63" s="162"/>
      <c r="T63" s="162"/>
      <c r="U63" s="307"/>
      <c r="V63" s="361"/>
      <c r="W63" s="650"/>
      <c r="X63" s="651"/>
      <c r="Y63" s="651"/>
      <c r="Z63" s="651"/>
      <c r="AA63" s="651"/>
      <c r="AB63" s="651"/>
      <c r="AC63" s="651"/>
      <c r="AD63" s="651"/>
      <c r="AE63" s="651"/>
      <c r="AF63" s="651"/>
      <c r="AG63" s="651"/>
      <c r="AH63" s="651"/>
      <c r="AI63" s="651"/>
      <c r="AJ63" s="652"/>
      <c r="AK63" s="179"/>
    </row>
    <row r="64" spans="2:37" s="178" customFormat="1" ht="16.5" customHeight="1">
      <c r="B64" s="162"/>
      <c r="C64" s="168"/>
      <c r="D64" s="166"/>
      <c r="E64" s="166"/>
      <c r="F64" s="166"/>
      <c r="G64" s="166"/>
      <c r="H64" s="166"/>
      <c r="I64" s="163"/>
      <c r="J64" s="163"/>
      <c r="K64" s="168"/>
      <c r="L64" s="166"/>
      <c r="M64" s="166"/>
      <c r="N64" s="166"/>
      <c r="O64" s="166"/>
      <c r="P64" s="166"/>
      <c r="Q64" s="163"/>
      <c r="R64" s="163"/>
      <c r="S64" s="162"/>
      <c r="T64" s="162"/>
      <c r="U64" s="308">
        <f>U60+1</f>
        <v>22</v>
      </c>
      <c r="V64" s="363" t="str">
        <f>IF(V60="","",IF(SEARCH(V60,$AG$39)&gt;0,MID($AG$39,SEARCH(V60,$AG$39)+1,1),""))</f>
        <v>火</v>
      </c>
      <c r="W64" s="644"/>
      <c r="X64" s="645"/>
      <c r="Y64" s="645"/>
      <c r="Z64" s="645"/>
      <c r="AA64" s="645"/>
      <c r="AB64" s="645"/>
      <c r="AC64" s="645"/>
      <c r="AD64" s="645"/>
      <c r="AE64" s="645"/>
      <c r="AF64" s="645"/>
      <c r="AG64" s="645"/>
      <c r="AH64" s="645"/>
      <c r="AI64" s="645"/>
      <c r="AJ64" s="646"/>
      <c r="AK64" s="179"/>
    </row>
    <row r="65" spans="1:37" s="178" customFormat="1" ht="15.75" customHeight="1">
      <c r="B65" s="162"/>
      <c r="C65" s="168"/>
      <c r="D65" s="166"/>
      <c r="E65" s="166"/>
      <c r="F65" s="166"/>
      <c r="G65" s="166"/>
      <c r="H65" s="166"/>
      <c r="I65" s="163"/>
      <c r="J65" s="163"/>
      <c r="K65" s="168"/>
      <c r="L65" s="166"/>
      <c r="M65" s="166"/>
      <c r="N65" s="166"/>
      <c r="O65" s="166"/>
      <c r="P65" s="166"/>
      <c r="Q65" s="163"/>
      <c r="R65" s="163"/>
      <c r="S65" s="162"/>
      <c r="T65" s="162"/>
      <c r="U65" s="305"/>
      <c r="V65" s="207"/>
      <c r="W65" s="647"/>
      <c r="X65" s="648"/>
      <c r="Y65" s="648"/>
      <c r="Z65" s="648"/>
      <c r="AA65" s="648"/>
      <c r="AB65" s="648"/>
      <c r="AC65" s="648"/>
      <c r="AD65" s="648"/>
      <c r="AE65" s="648"/>
      <c r="AF65" s="648"/>
      <c r="AG65" s="648"/>
      <c r="AH65" s="648"/>
      <c r="AI65" s="648"/>
      <c r="AJ65" s="649"/>
      <c r="AK65" s="179"/>
    </row>
    <row r="66" spans="1:37" s="178" customFormat="1" ht="15.75" customHeight="1">
      <c r="B66" s="162"/>
      <c r="C66" s="436">
        <f>INT(23.2488+0.242194*(年表!$F$3-1980)-INT((年表!$F$3-1980)/4))</f>
        <v>23</v>
      </c>
      <c r="D66" s="166"/>
      <c r="E66" s="166"/>
      <c r="F66" s="166"/>
      <c r="G66" s="166"/>
      <c r="H66" s="166"/>
      <c r="I66" s="163"/>
      <c r="J66" s="11"/>
      <c r="K66" s="167"/>
      <c r="L66" s="166"/>
      <c r="M66" s="166"/>
      <c r="N66" s="166"/>
      <c r="O66" s="166"/>
      <c r="P66" s="166"/>
      <c r="Q66" s="163"/>
      <c r="R66" s="11"/>
      <c r="S66" s="162"/>
      <c r="T66" s="162"/>
      <c r="U66" s="306"/>
      <c r="V66" s="345"/>
      <c r="W66" s="647"/>
      <c r="X66" s="648"/>
      <c r="Y66" s="648"/>
      <c r="Z66" s="648"/>
      <c r="AA66" s="648"/>
      <c r="AB66" s="648"/>
      <c r="AC66" s="648"/>
      <c r="AD66" s="648"/>
      <c r="AE66" s="648"/>
      <c r="AF66" s="648"/>
      <c r="AG66" s="648"/>
      <c r="AH66" s="648"/>
      <c r="AI66" s="648"/>
      <c r="AJ66" s="649"/>
      <c r="AK66" s="179"/>
    </row>
    <row r="67" spans="1:37" s="178" customFormat="1" ht="15" customHeight="1">
      <c r="B67" s="162"/>
      <c r="C67" s="190">
        <f>1-SIGN(MOD($Y$2,4))</f>
        <v>0</v>
      </c>
      <c r="D67" s="367" t="s">
        <v>9</v>
      </c>
      <c r="E67" s="367"/>
      <c r="F67" s="365" t="s">
        <v>21</v>
      </c>
      <c r="G67" s="365"/>
      <c r="H67" s="365"/>
      <c r="I67" s="365"/>
      <c r="J67" s="209"/>
      <c r="K67" s="167"/>
      <c r="L67" s="367" t="s">
        <v>12</v>
      </c>
      <c r="M67" s="367"/>
      <c r="N67" s="365" t="s">
        <v>24</v>
      </c>
      <c r="O67" s="365"/>
      <c r="P67" s="365"/>
      <c r="Q67" s="365"/>
      <c r="R67" s="343"/>
      <c r="S67" s="162"/>
      <c r="T67" s="162"/>
      <c r="U67" s="307"/>
      <c r="V67" s="361"/>
      <c r="W67" s="650"/>
      <c r="X67" s="651"/>
      <c r="Y67" s="651"/>
      <c r="Z67" s="651"/>
      <c r="AA67" s="651"/>
      <c r="AB67" s="651"/>
      <c r="AC67" s="651"/>
      <c r="AD67" s="651"/>
      <c r="AE67" s="651"/>
      <c r="AF67" s="651"/>
      <c r="AG67" s="651"/>
      <c r="AH67" s="651"/>
      <c r="AI67" s="651"/>
      <c r="AJ67" s="652"/>
      <c r="AK67" s="179"/>
    </row>
    <row r="68" spans="1:37" s="178" customFormat="1" ht="16.5" customHeight="1">
      <c r="B68" s="162"/>
      <c r="C68" s="341" t="s">
        <v>32</v>
      </c>
      <c r="D68" s="342" t="s">
        <v>33</v>
      </c>
      <c r="E68" s="342" t="s">
        <v>70</v>
      </c>
      <c r="F68" s="342" t="s">
        <v>35</v>
      </c>
      <c r="G68" s="342" t="s">
        <v>36</v>
      </c>
      <c r="H68" s="342" t="s">
        <v>37</v>
      </c>
      <c r="I68" s="343" t="s">
        <v>38</v>
      </c>
      <c r="J68" s="269"/>
      <c r="K68" s="341" t="s">
        <v>32</v>
      </c>
      <c r="L68" s="342" t="s">
        <v>33</v>
      </c>
      <c r="M68" s="342" t="s">
        <v>70</v>
      </c>
      <c r="N68" s="342" t="s">
        <v>35</v>
      </c>
      <c r="O68" s="342" t="s">
        <v>36</v>
      </c>
      <c r="P68" s="342" t="s">
        <v>37</v>
      </c>
      <c r="Q68" s="343" t="s">
        <v>38</v>
      </c>
      <c r="R68" s="269"/>
      <c r="S68" s="162"/>
      <c r="T68" s="162"/>
      <c r="U68" s="412">
        <f>U64+1</f>
        <v>23</v>
      </c>
      <c r="V68" s="459" t="str">
        <f>IF(V64="","",IF(SEARCH(V64,$AG$39)&gt;0,MID($AG$39,SEARCH(V64,$AG$39)+1,1),""))</f>
        <v>水</v>
      </c>
      <c r="W68" s="644"/>
      <c r="X68" s="645"/>
      <c r="Y68" s="645"/>
      <c r="Z68" s="645"/>
      <c r="AA68" s="645"/>
      <c r="AB68" s="645"/>
      <c r="AC68" s="645"/>
      <c r="AD68" s="645"/>
      <c r="AE68" s="645"/>
      <c r="AF68" s="645"/>
      <c r="AG68" s="645"/>
      <c r="AH68" s="645"/>
      <c r="AI68" s="645"/>
      <c r="AJ68" s="646"/>
      <c r="AK68" s="179"/>
    </row>
    <row r="69" spans="1:37" s="178" customFormat="1" ht="16.5" customHeight="1">
      <c r="B69" s="162"/>
      <c r="C69" s="390" t="str">
        <f>IF(I62=31,1,"")</f>
        <v/>
      </c>
      <c r="D69" s="391" t="str">
        <f>IF(C63=31,1,IF(C69&lt;&gt;"",C69+1,""))</f>
        <v/>
      </c>
      <c r="E69" s="391" t="str">
        <f>IF(D63=31,1,IF(D69&lt;&gt;"",D69+1,""))</f>
        <v/>
      </c>
      <c r="F69" s="391">
        <f>IF(E62=31,1,IF(E69&lt;&gt;"",E69+1,""))</f>
        <v>1</v>
      </c>
      <c r="G69" s="391">
        <f>IF(F62=31,1,IF(F69&lt;&gt;"",F69+1,""))</f>
        <v>2</v>
      </c>
      <c r="H69" s="460">
        <f>IF(G62=31,1,IF(G69&lt;&gt;"",G69+1,""))</f>
        <v>3</v>
      </c>
      <c r="I69" s="392">
        <f>IF(H62=31,1,IF(H69&lt;&gt;"",H69+1,""))</f>
        <v>4</v>
      </c>
      <c r="J69" s="269"/>
      <c r="K69" s="390" t="str">
        <f>IF(Q62=30,1,"")</f>
        <v/>
      </c>
      <c r="L69" s="391" t="str">
        <f>IF(K63=30,1,IF(K69&lt;&gt;"",K69+1,""))</f>
        <v/>
      </c>
      <c r="M69" s="391" t="str">
        <f>IF(L62=30,1,IF(L69&lt;&gt;"",L69+1,""))</f>
        <v/>
      </c>
      <c r="N69" s="391">
        <f>IF(M62=30,1,IF(M69&lt;&gt;"",M69+1,""))</f>
        <v>1</v>
      </c>
      <c r="O69" s="391">
        <f>IF(N62=30,1,IF(N69&lt;&gt;"",N69+1,""))</f>
        <v>2</v>
      </c>
      <c r="P69" s="460">
        <f>IF(O62=30,1,IF(O69&lt;&gt;"",O69+1,""))</f>
        <v>3</v>
      </c>
      <c r="Q69" s="392">
        <f>IF(P62=30,1,IF(P69&lt;&gt;"",P69+1,""))</f>
        <v>4</v>
      </c>
      <c r="R69" s="269"/>
      <c r="S69" s="162"/>
      <c r="T69" s="162"/>
      <c r="U69" s="642" t="s">
        <v>55</v>
      </c>
      <c r="V69" s="643"/>
      <c r="W69" s="647"/>
      <c r="X69" s="648"/>
      <c r="Y69" s="648"/>
      <c r="Z69" s="648"/>
      <c r="AA69" s="648"/>
      <c r="AB69" s="648"/>
      <c r="AC69" s="648"/>
      <c r="AD69" s="648"/>
      <c r="AE69" s="648"/>
      <c r="AF69" s="648"/>
      <c r="AG69" s="648"/>
      <c r="AH69" s="648"/>
      <c r="AI69" s="648"/>
      <c r="AJ69" s="649"/>
      <c r="AK69" s="179"/>
    </row>
    <row r="70" spans="1:37" s="178" customFormat="1" ht="15.75" customHeight="1">
      <c r="B70" s="162"/>
      <c r="C70" s="390">
        <f>IF(C69&lt;&gt;"",C69+7,I69+1)</f>
        <v>5</v>
      </c>
      <c r="D70" s="391">
        <f>IF(C70&lt;&gt;"",C70+1,"")</f>
        <v>6</v>
      </c>
      <c r="E70" s="391">
        <f>IF(D70&lt;&gt;"",D70+1,"")</f>
        <v>7</v>
      </c>
      <c r="F70" s="391">
        <f>IF(E70&lt;&gt;"",E70+1,"")</f>
        <v>8</v>
      </c>
      <c r="G70" s="391">
        <f>IF(F70&lt;&gt;"",F70+1,"")</f>
        <v>9</v>
      </c>
      <c r="H70" s="391">
        <f>IF(H69&lt;&gt;"",H69+7,G70+1)</f>
        <v>10</v>
      </c>
      <c r="I70" s="392">
        <f>IF(I69&lt;&gt;"",I69+7,"")</f>
        <v>11</v>
      </c>
      <c r="J70" s="269"/>
      <c r="K70" s="390">
        <f>IF(K69&lt;&gt;"",K69+7,Q69+1)</f>
        <v>5</v>
      </c>
      <c r="L70" s="391">
        <f>IF(K70&lt;&gt;"",K70+1,"")</f>
        <v>6</v>
      </c>
      <c r="M70" s="391">
        <f>IF(L70&lt;&gt;"",L70+1,"")</f>
        <v>7</v>
      </c>
      <c r="N70" s="391">
        <f>IF(M70&lt;&gt;"",M70+1,"")</f>
        <v>8</v>
      </c>
      <c r="O70" s="391">
        <f>IF(N70&lt;&gt;"",N70+1,"")</f>
        <v>9</v>
      </c>
      <c r="P70" s="391">
        <f>IF(P69&lt;&gt;"",P69+7,O70+1)</f>
        <v>10</v>
      </c>
      <c r="Q70" s="392">
        <f>IF(Q69&lt;&gt;"",Q69+7,"")</f>
        <v>11</v>
      </c>
      <c r="R70" s="269"/>
      <c r="S70" s="162"/>
      <c r="T70" s="162"/>
      <c r="U70" s="291"/>
      <c r="V70" s="345"/>
      <c r="W70" s="647"/>
      <c r="X70" s="648"/>
      <c r="Y70" s="648"/>
      <c r="Z70" s="648"/>
      <c r="AA70" s="648"/>
      <c r="AB70" s="648"/>
      <c r="AC70" s="648"/>
      <c r="AD70" s="648"/>
      <c r="AE70" s="648"/>
      <c r="AF70" s="648"/>
      <c r="AG70" s="648"/>
      <c r="AH70" s="648"/>
      <c r="AI70" s="648"/>
      <c r="AJ70" s="649"/>
      <c r="AK70" s="179"/>
    </row>
    <row r="71" spans="1:37" s="178" customFormat="1" ht="15" customHeight="1">
      <c r="B71" s="162"/>
      <c r="C71" s="390">
        <f>IF(C70&lt;&gt;"",C70+7,I70+1)</f>
        <v>12</v>
      </c>
      <c r="D71" s="391">
        <f t="shared" ref="D71:F72" si="22">IF(D70&lt;&gt;"",D70+7,"")</f>
        <v>13</v>
      </c>
      <c r="E71" s="391">
        <f t="shared" si="22"/>
        <v>14</v>
      </c>
      <c r="F71" s="391">
        <f t="shared" si="22"/>
        <v>15</v>
      </c>
      <c r="G71" s="391">
        <f>IF(F71&lt;&gt;"",F71+1,"")</f>
        <v>16</v>
      </c>
      <c r="H71" s="460">
        <f>IF(H70&lt;&gt;"",H70+7,"")</f>
        <v>17</v>
      </c>
      <c r="I71" s="392">
        <f>IF(I70&lt;&gt;"",I70+7,"")</f>
        <v>18</v>
      </c>
      <c r="J71" s="269"/>
      <c r="K71" s="390">
        <f>IF(K70&lt;&gt;"",K70+7,Q70+1)</f>
        <v>12</v>
      </c>
      <c r="L71" s="391">
        <f t="shared" ref="L71:P72" si="23">IF(L70&lt;&gt;"",L70+7,"")</f>
        <v>13</v>
      </c>
      <c r="M71" s="391">
        <f t="shared" si="23"/>
        <v>14</v>
      </c>
      <c r="N71" s="391">
        <f t="shared" si="23"/>
        <v>15</v>
      </c>
      <c r="O71" s="391">
        <f t="shared" si="23"/>
        <v>16</v>
      </c>
      <c r="P71" s="460">
        <f t="shared" si="23"/>
        <v>17</v>
      </c>
      <c r="Q71" s="392">
        <f>IF(Q70&lt;&gt;"",Q70+7,"")</f>
        <v>18</v>
      </c>
      <c r="R71" s="269"/>
      <c r="S71" s="162"/>
      <c r="T71" s="162"/>
      <c r="U71" s="205"/>
      <c r="V71" s="361"/>
      <c r="W71" s="650"/>
      <c r="X71" s="651"/>
      <c r="Y71" s="651"/>
      <c r="Z71" s="651"/>
      <c r="AA71" s="651"/>
      <c r="AB71" s="651"/>
      <c r="AC71" s="651"/>
      <c r="AD71" s="651"/>
      <c r="AE71" s="651"/>
      <c r="AF71" s="651"/>
      <c r="AG71" s="651"/>
      <c r="AH71" s="651"/>
      <c r="AI71" s="651"/>
      <c r="AJ71" s="652"/>
      <c r="AK71" s="179"/>
    </row>
    <row r="72" spans="1:37" s="178" customFormat="1" ht="16.5" customHeight="1">
      <c r="B72" s="162"/>
      <c r="C72" s="390">
        <f>IF(C71&lt;&gt;"",C71+7,"")</f>
        <v>19</v>
      </c>
      <c r="D72" s="391">
        <f t="shared" si="22"/>
        <v>20</v>
      </c>
      <c r="E72" s="391">
        <f t="shared" si="22"/>
        <v>21</v>
      </c>
      <c r="F72" s="391">
        <f t="shared" si="22"/>
        <v>22</v>
      </c>
      <c r="G72" s="391">
        <f>IF(G71&lt;&gt;"",G71+7,"")</f>
        <v>23</v>
      </c>
      <c r="H72" s="391">
        <f>IF(H71&lt;&gt;"",H71+7,"")</f>
        <v>24</v>
      </c>
      <c r="I72" s="392">
        <f>IF(I71&lt;&gt;"",I71+7,"")</f>
        <v>25</v>
      </c>
      <c r="J72" s="270"/>
      <c r="K72" s="390">
        <f>IF(K71&lt;&gt;"",K71+7,"")</f>
        <v>19</v>
      </c>
      <c r="L72" s="391">
        <f t="shared" si="23"/>
        <v>20</v>
      </c>
      <c r="M72" s="391">
        <f t="shared" si="23"/>
        <v>21</v>
      </c>
      <c r="N72" s="391">
        <f t="shared" si="23"/>
        <v>22</v>
      </c>
      <c r="O72" s="391">
        <f t="shared" si="23"/>
        <v>23</v>
      </c>
      <c r="P72" s="391">
        <f t="shared" si="23"/>
        <v>24</v>
      </c>
      <c r="Q72" s="409">
        <f>IF(Q71&lt;&gt;"",Q71+7,"")</f>
        <v>25</v>
      </c>
      <c r="R72" s="269"/>
      <c r="S72" s="162"/>
      <c r="T72" s="162"/>
      <c r="U72" s="308">
        <f>U68+1</f>
        <v>24</v>
      </c>
      <c r="V72" s="363" t="str">
        <f>IF(V68="","",IF(SEARCH(V68,$AG$39)&gt;0,MID($AG$39,SEARCH(V68,$AG$39)+1,1),""))</f>
        <v>木</v>
      </c>
      <c r="W72" s="644"/>
      <c r="X72" s="645"/>
      <c r="Y72" s="645"/>
      <c r="Z72" s="645"/>
      <c r="AA72" s="645"/>
      <c r="AB72" s="645"/>
      <c r="AC72" s="645"/>
      <c r="AD72" s="645"/>
      <c r="AE72" s="645"/>
      <c r="AF72" s="645"/>
      <c r="AG72" s="645"/>
      <c r="AH72" s="645"/>
      <c r="AI72" s="645"/>
      <c r="AJ72" s="646"/>
      <c r="AK72" s="179"/>
    </row>
    <row r="73" spans="1:37" s="178" customFormat="1" ht="15.75" customHeight="1">
      <c r="B73" s="162"/>
      <c r="C73" s="390">
        <f>IF(C72&lt;&gt;"",C72+7,"")</f>
        <v>26</v>
      </c>
      <c r="D73" s="391">
        <f t="shared" ref="D73:I73" si="24">IF(C73&lt;&gt;"",IF(C73&gt;=30,"",C73+1),"")</f>
        <v>27</v>
      </c>
      <c r="E73" s="391">
        <f t="shared" si="24"/>
        <v>28</v>
      </c>
      <c r="F73" s="391">
        <f t="shared" si="24"/>
        <v>29</v>
      </c>
      <c r="G73" s="391">
        <f t="shared" si="24"/>
        <v>30</v>
      </c>
      <c r="H73" s="391" t="str">
        <f t="shared" si="24"/>
        <v/>
      </c>
      <c r="I73" s="391" t="str">
        <f t="shared" si="24"/>
        <v/>
      </c>
      <c r="J73" s="269"/>
      <c r="K73" s="390">
        <f>IF(K72&lt;&gt;"",K72+7,"")</f>
        <v>26</v>
      </c>
      <c r="L73" s="391">
        <f t="shared" ref="L73:Q73" si="25">IF(K73&lt;&gt;"",IF(K73&gt;=31,"",K73+1),"")</f>
        <v>27</v>
      </c>
      <c r="M73" s="391">
        <f t="shared" si="25"/>
        <v>28</v>
      </c>
      <c r="N73" s="391">
        <f t="shared" si="25"/>
        <v>29</v>
      </c>
      <c r="O73" s="391">
        <f t="shared" si="25"/>
        <v>30</v>
      </c>
      <c r="P73" s="391">
        <f t="shared" si="25"/>
        <v>31</v>
      </c>
      <c r="Q73" s="392" t="str">
        <f t="shared" si="25"/>
        <v/>
      </c>
      <c r="R73" s="269"/>
      <c r="S73" s="162"/>
      <c r="T73" s="162"/>
      <c r="U73" s="292"/>
      <c r="V73" s="207"/>
      <c r="W73" s="647"/>
      <c r="X73" s="648"/>
      <c r="Y73" s="648"/>
      <c r="Z73" s="648"/>
      <c r="AA73" s="648"/>
      <c r="AB73" s="648"/>
      <c r="AC73" s="648"/>
      <c r="AD73" s="648"/>
      <c r="AE73" s="648"/>
      <c r="AF73" s="648"/>
      <c r="AG73" s="648"/>
      <c r="AH73" s="648"/>
      <c r="AI73" s="648"/>
      <c r="AJ73" s="649"/>
      <c r="AK73" s="179"/>
    </row>
    <row r="74" spans="1:37" s="178" customFormat="1" ht="15.75" customHeight="1">
      <c r="A74" s="91"/>
      <c r="B74" s="162"/>
      <c r="C74" s="402"/>
      <c r="D74" s="403"/>
      <c r="E74" s="403"/>
      <c r="F74" s="403"/>
      <c r="G74" s="404"/>
      <c r="H74" s="405"/>
      <c r="I74" s="405"/>
      <c r="J74" s="46"/>
      <c r="K74" s="406"/>
      <c r="L74" s="406"/>
      <c r="M74" s="406"/>
      <c r="N74" s="405"/>
      <c r="O74" s="407"/>
      <c r="P74" s="407"/>
      <c r="Q74" s="407"/>
      <c r="R74" s="75"/>
      <c r="S74" s="75"/>
      <c r="T74" s="75"/>
      <c r="U74" s="291"/>
      <c r="V74" s="345"/>
      <c r="W74" s="647"/>
      <c r="X74" s="648"/>
      <c r="Y74" s="648"/>
      <c r="Z74" s="648"/>
      <c r="AA74" s="648"/>
      <c r="AB74" s="648"/>
      <c r="AC74" s="648"/>
      <c r="AD74" s="648"/>
      <c r="AE74" s="648"/>
      <c r="AF74" s="648"/>
      <c r="AG74" s="648"/>
      <c r="AH74" s="648"/>
      <c r="AI74" s="648"/>
      <c r="AJ74" s="649"/>
      <c r="AK74" s="91"/>
    </row>
    <row r="75" spans="1:37" s="178" customFormat="1" ht="15" customHeight="1">
      <c r="A75" s="175"/>
      <c r="B75" s="162"/>
      <c r="C75" s="414"/>
      <c r="D75" s="415"/>
      <c r="E75" s="415"/>
      <c r="F75" s="415"/>
      <c r="G75" s="416"/>
      <c r="H75" s="417"/>
      <c r="I75" s="417"/>
      <c r="J75" s="132"/>
      <c r="K75" s="418"/>
      <c r="L75" s="418"/>
      <c r="M75" s="418"/>
      <c r="N75" s="417"/>
      <c r="O75" s="419"/>
      <c r="P75" s="419"/>
      <c r="Q75" s="419"/>
      <c r="R75" s="226"/>
      <c r="S75" s="225"/>
      <c r="T75" s="64"/>
      <c r="U75" s="205"/>
      <c r="V75" s="361"/>
      <c r="W75" s="650"/>
      <c r="X75" s="651"/>
      <c r="Y75" s="651"/>
      <c r="Z75" s="651"/>
      <c r="AA75" s="651"/>
      <c r="AB75" s="651"/>
      <c r="AC75" s="651"/>
      <c r="AD75" s="651"/>
      <c r="AE75" s="651"/>
      <c r="AF75" s="651"/>
      <c r="AG75" s="651"/>
      <c r="AH75" s="651"/>
      <c r="AI75" s="651"/>
      <c r="AJ75" s="652"/>
      <c r="AK75" s="175"/>
    </row>
    <row r="76" spans="1:37" ht="6" customHeight="1">
      <c r="B76" s="91"/>
      <c r="C76" s="91"/>
      <c r="D76" s="91"/>
      <c r="E76" s="91"/>
      <c r="F76" s="91"/>
      <c r="G76" s="91"/>
      <c r="H76" s="91"/>
      <c r="I76" s="181"/>
      <c r="J76" s="181"/>
      <c r="K76" s="91"/>
      <c r="L76" s="91"/>
      <c r="M76" s="91"/>
      <c r="N76" s="91"/>
      <c r="O76" s="91"/>
      <c r="P76" s="91"/>
      <c r="Q76" s="91"/>
      <c r="R76" s="91"/>
      <c r="S76" s="91"/>
      <c r="T76" s="91"/>
      <c r="U76" s="108"/>
      <c r="V76" s="184"/>
      <c r="W76" s="184"/>
      <c r="X76" s="184"/>
      <c r="Y76" s="184"/>
      <c r="Z76" s="184"/>
      <c r="AA76" s="184"/>
      <c r="AB76" s="184"/>
      <c r="AC76" s="184"/>
      <c r="AD76" s="184"/>
      <c r="AE76" s="184"/>
      <c r="AF76" s="184"/>
      <c r="AG76" s="184"/>
      <c r="AH76" s="184"/>
      <c r="AI76" s="184"/>
      <c r="AJ76" s="180"/>
      <c r="AK76" s="180"/>
    </row>
    <row r="77" spans="1:37" ht="15" customHeight="1">
      <c r="B77" s="91"/>
      <c r="C77" s="91"/>
      <c r="D77" s="91"/>
      <c r="E77" s="91"/>
      <c r="F77" s="91"/>
      <c r="G77" s="91"/>
      <c r="H77" s="91"/>
      <c r="I77" s="91"/>
      <c r="J77" s="91"/>
      <c r="K77" s="91"/>
      <c r="L77" s="91"/>
      <c r="M77" s="91"/>
      <c r="N77" s="91"/>
      <c r="O77" s="91"/>
      <c r="P77" s="91"/>
      <c r="Q77" s="91"/>
      <c r="R77" s="91"/>
      <c r="S77" s="91"/>
      <c r="T77" s="91"/>
      <c r="U77" s="91"/>
      <c r="V77" s="91"/>
      <c r="W77" s="182"/>
      <c r="X77" s="183"/>
      <c r="Y77" s="91"/>
      <c r="Z77" s="91"/>
      <c r="AA77" s="91"/>
      <c r="AB77" s="91"/>
      <c r="AC77" s="91"/>
      <c r="AD77" s="91"/>
      <c r="AE77" s="91"/>
      <c r="AF77" s="180"/>
      <c r="AG77" s="180"/>
      <c r="AH77" s="180"/>
      <c r="AI77" s="180"/>
      <c r="AJ77" s="180"/>
      <c r="AK77" s="180"/>
    </row>
  </sheetData>
  <mergeCells count="97">
    <mergeCell ref="C17:D17"/>
    <mergeCell ref="Y2:AB3"/>
    <mergeCell ref="C31:D31"/>
    <mergeCell ref="E28:P28"/>
    <mergeCell ref="E24:P24"/>
    <mergeCell ref="E15:P15"/>
    <mergeCell ref="C23:D23"/>
    <mergeCell ref="E25:P25"/>
    <mergeCell ref="C11:D11"/>
    <mergeCell ref="E11:P11"/>
    <mergeCell ref="C13:D13"/>
    <mergeCell ref="E13:P13"/>
    <mergeCell ref="E14:P14"/>
    <mergeCell ref="C15:D15"/>
    <mergeCell ref="G20:L21"/>
    <mergeCell ref="E10:P10"/>
    <mergeCell ref="E7:P7"/>
    <mergeCell ref="E8:P8"/>
    <mergeCell ref="E12:P12"/>
    <mergeCell ref="E16:P16"/>
    <mergeCell ref="G17:L19"/>
    <mergeCell ref="N1:P1"/>
    <mergeCell ref="F2:G3"/>
    <mergeCell ref="J2:K3"/>
    <mergeCell ref="L2:L3"/>
    <mergeCell ref="N2:P2"/>
    <mergeCell ref="N3:P3"/>
    <mergeCell ref="E26:P26"/>
    <mergeCell ref="C27:D27"/>
    <mergeCell ref="W51:AJ51"/>
    <mergeCell ref="H38:L39"/>
    <mergeCell ref="C36:D36"/>
    <mergeCell ref="E36:P36"/>
    <mergeCell ref="C9:D9"/>
    <mergeCell ref="E9:P9"/>
    <mergeCell ref="G22:L23"/>
    <mergeCell ref="C34:D35"/>
    <mergeCell ref="E34:P34"/>
    <mergeCell ref="E35:P35"/>
    <mergeCell ref="E29:P29"/>
    <mergeCell ref="E30:P30"/>
    <mergeCell ref="C33:P33"/>
    <mergeCell ref="E31:P31"/>
    <mergeCell ref="C29:D29"/>
    <mergeCell ref="C32:P32"/>
    <mergeCell ref="C25:D25"/>
    <mergeCell ref="E27:P27"/>
    <mergeCell ref="C19:D19"/>
    <mergeCell ref="C21:D21"/>
    <mergeCell ref="S2:S3"/>
    <mergeCell ref="AJ39:AK39"/>
    <mergeCell ref="X41:X42"/>
    <mergeCell ref="AC2:AF3"/>
    <mergeCell ref="Z38:AD39"/>
    <mergeCell ref="Y17:AB17"/>
    <mergeCell ref="Y28:AA28"/>
    <mergeCell ref="S14:T16"/>
    <mergeCell ref="S25:T27"/>
    <mergeCell ref="Q39:S39"/>
    <mergeCell ref="AA41:AA42"/>
    <mergeCell ref="Y41:Z42"/>
    <mergeCell ref="U41:W42"/>
    <mergeCell ref="AG6:AI6"/>
    <mergeCell ref="AG17:AI17"/>
    <mergeCell ref="AG28:AI28"/>
    <mergeCell ref="W75:AJ75"/>
    <mergeCell ref="W53:AJ53"/>
    <mergeCell ref="W54:AJ54"/>
    <mergeCell ref="W55:AJ55"/>
    <mergeCell ref="W56:AJ56"/>
    <mergeCell ref="W57:AJ57"/>
    <mergeCell ref="W60:AJ60"/>
    <mergeCell ref="W61:AJ61"/>
    <mergeCell ref="W68:AJ68"/>
    <mergeCell ref="W69:AJ69"/>
    <mergeCell ref="W72:AJ72"/>
    <mergeCell ref="W73:AJ73"/>
    <mergeCell ref="W74:AJ74"/>
    <mergeCell ref="W70:AJ70"/>
    <mergeCell ref="W71:AJ71"/>
    <mergeCell ref="W66:AJ66"/>
    <mergeCell ref="U69:V69"/>
    <mergeCell ref="W44:AJ44"/>
    <mergeCell ref="W45:AJ45"/>
    <mergeCell ref="W46:AJ46"/>
    <mergeCell ref="W47:AJ47"/>
    <mergeCell ref="W48:AJ48"/>
    <mergeCell ref="W64:AJ64"/>
    <mergeCell ref="W65:AJ65"/>
    <mergeCell ref="W49:AJ49"/>
    <mergeCell ref="W50:AJ50"/>
    <mergeCell ref="W67:AJ67"/>
    <mergeCell ref="W62:AJ62"/>
    <mergeCell ref="W63:AJ63"/>
    <mergeCell ref="W58:AJ58"/>
    <mergeCell ref="W59:AJ59"/>
    <mergeCell ref="W52:AJ52"/>
  </mergeCells>
  <phoneticPr fontId="2"/>
  <conditionalFormatting sqref="C12:D12 C16:D16 C18 C20 C22 V76 C14:D14">
    <cfRule type="expression" dxfId="1559" priority="418" stopIfTrue="1">
      <formula>$D12="土"</formula>
    </cfRule>
    <cfRule type="expression" dxfId="1558" priority="419" stopIfTrue="1">
      <formula>$D12="日"</formula>
    </cfRule>
  </conditionalFormatting>
  <conditionalFormatting sqref="D24">
    <cfRule type="cellIs" dxfId="1557" priority="420" stopIfTrue="1" operator="equal">
      <formula>"土"</formula>
    </cfRule>
    <cfRule type="cellIs" dxfId="1556" priority="421" stopIfTrue="1" operator="equal">
      <formula>"日"</formula>
    </cfRule>
    <cfRule type="expression" dxfId="1555" priority="422" stopIfTrue="1">
      <formula>$D22="日"</formula>
    </cfRule>
  </conditionalFormatting>
  <conditionalFormatting sqref="C24">
    <cfRule type="expression" dxfId="1554" priority="423" stopIfTrue="1">
      <formula>$D22="日"</formula>
    </cfRule>
    <cfRule type="expression" dxfId="1553" priority="424" stopIfTrue="1">
      <formula>$D$24="土"</formula>
    </cfRule>
    <cfRule type="expression" dxfId="1552" priority="425" stopIfTrue="1">
      <formula>$D$24="日"</formula>
    </cfRule>
  </conditionalFormatting>
  <conditionalFormatting sqref="C28:D28 C30:D30 C26:D26">
    <cfRule type="expression" dxfId="1551" priority="426" stopIfTrue="1">
      <formula>$D26="土"</formula>
    </cfRule>
    <cfRule type="expression" dxfId="1550" priority="427" stopIfTrue="1">
      <formula>$D26="日"</formula>
    </cfRule>
    <cfRule type="expression" dxfId="1549" priority="428" stopIfTrue="1">
      <formula>$D24="日"</formula>
    </cfRule>
  </conditionalFormatting>
  <conditionalFormatting sqref="C25:D25 C31:D31 C27:D27">
    <cfRule type="expression" dxfId="1548" priority="429" stopIfTrue="1">
      <formula>$D22="日"</formula>
    </cfRule>
  </conditionalFormatting>
  <conditionalFormatting sqref="C10:D10">
    <cfRule type="expression" dxfId="1547" priority="430" stopIfTrue="1">
      <formula>$D10="土"</formula>
    </cfRule>
    <cfRule type="expression" dxfId="1546" priority="431" stopIfTrue="1">
      <formula>$D10="日"</formula>
    </cfRule>
    <cfRule type="expression" dxfId="1545" priority="432" stopIfTrue="1">
      <formula>$D$10="月"</formula>
    </cfRule>
  </conditionalFormatting>
  <conditionalFormatting sqref="C36">
    <cfRule type="expression" dxfId="1544" priority="433" stopIfTrue="1">
      <formula>$D36="土"</formula>
    </cfRule>
    <cfRule type="expression" dxfId="1543" priority="434" stopIfTrue="1">
      <formula>$D36="日"</formula>
    </cfRule>
    <cfRule type="expression" dxfId="1542" priority="435" stopIfTrue="1">
      <formula>#REF!="日"</formula>
    </cfRule>
  </conditionalFormatting>
  <conditionalFormatting sqref="C34">
    <cfRule type="expression" dxfId="1541" priority="436" stopIfTrue="1">
      <formula>$D30="日"</formula>
    </cfRule>
  </conditionalFormatting>
  <conditionalFormatting sqref="AE20">
    <cfRule type="cellIs" dxfId="1540" priority="459" stopIfTrue="1" operator="between">
      <formula>3</formula>
      <formula>6</formula>
    </cfRule>
  </conditionalFormatting>
  <conditionalFormatting sqref="AE12">
    <cfRule type="cellIs" dxfId="1539" priority="464" stopIfTrue="1" operator="between">
      <formula>29</formula>
      <formula>30</formula>
    </cfRule>
  </conditionalFormatting>
  <conditionalFormatting sqref="U8:AB8">
    <cfRule type="cellIs" dxfId="1538" priority="467" stopIfTrue="1" operator="between">
      <formula>1</formula>
      <formula>1</formula>
    </cfRule>
  </conditionalFormatting>
  <conditionalFormatting sqref="C71:C73">
    <cfRule type="expression" dxfId="1537" priority="474" stopIfTrue="1">
      <formula>$C$71+$C$66=23</formula>
    </cfRule>
  </conditionalFormatting>
  <conditionalFormatting sqref="D47:D48">
    <cfRule type="cellIs" dxfId="1536" priority="486" stopIfTrue="1" operator="between">
      <formula>16</formula>
      <formula>16</formula>
    </cfRule>
  </conditionalFormatting>
  <conditionalFormatting sqref="E36 E34 E30 E28 E26 E18 E16 E24 E22 E20 E14">
    <cfRule type="cellIs" dxfId="1535" priority="488" stopIfTrue="1" operator="between">
      <formula>"1"</formula>
      <formula>"3"</formula>
    </cfRule>
  </conditionalFormatting>
  <conditionalFormatting sqref="C29:D29">
    <cfRule type="expression" dxfId="1534" priority="489" stopIfTrue="1">
      <formula>$D$26="日"</formula>
    </cfRule>
  </conditionalFormatting>
  <conditionalFormatting sqref="D20 D18">
    <cfRule type="cellIs" dxfId="1533" priority="490" stopIfTrue="1" operator="equal">
      <formula>"土"</formula>
    </cfRule>
    <cfRule type="cellIs" dxfId="1532" priority="491" stopIfTrue="1" operator="equal">
      <formula>"日"</formula>
    </cfRule>
  </conditionalFormatting>
  <conditionalFormatting sqref="D22">
    <cfRule type="cellIs" dxfId="1531" priority="492" stopIfTrue="1" operator="equal">
      <formula>"土"</formula>
    </cfRule>
    <cfRule type="cellIs" dxfId="1530" priority="493" stopIfTrue="1" operator="equal">
      <formula>"日"</formula>
    </cfRule>
    <cfRule type="expression" dxfId="1529" priority="494" stopIfTrue="1">
      <formula>$C$22="9"</formula>
    </cfRule>
  </conditionalFormatting>
  <conditionalFormatting sqref="D1">
    <cfRule type="cellIs" dxfId="1528" priority="495" stopIfTrue="1" operator="between">
      <formula>23</formula>
      <formula>23</formula>
    </cfRule>
    <cfRule type="cellIs" dxfId="1527" priority="496" stopIfTrue="1" operator="between">
      <formula>24</formula>
      <formula>24</formula>
    </cfRule>
  </conditionalFormatting>
  <conditionalFormatting sqref="U45">
    <cfRule type="expression" dxfId="1526" priority="388" stopIfTrue="1">
      <formula>$V$45="日"</formula>
    </cfRule>
    <cfRule type="expression" dxfId="1525" priority="441" stopIfTrue="1">
      <formula>V45="日"</formula>
    </cfRule>
  </conditionalFormatting>
  <conditionalFormatting sqref="U49">
    <cfRule type="expression" dxfId="1524" priority="386" stopIfTrue="1">
      <formula>V49="日"</formula>
    </cfRule>
    <cfRule type="expression" dxfId="1523" priority="387" stopIfTrue="1">
      <formula>V49="土"</formula>
    </cfRule>
  </conditionalFormatting>
  <conditionalFormatting sqref="U53">
    <cfRule type="expression" dxfId="1522" priority="376" stopIfTrue="1">
      <formula>V53="日"</formula>
    </cfRule>
    <cfRule type="expression" dxfId="1521" priority="377" stopIfTrue="1">
      <formula>V53="土"</formula>
    </cfRule>
  </conditionalFormatting>
  <conditionalFormatting sqref="U57">
    <cfRule type="expression" dxfId="1520" priority="372" stopIfTrue="1">
      <formula>V57="日"</formula>
    </cfRule>
    <cfRule type="expression" dxfId="1519" priority="373" stopIfTrue="1">
      <formula>V57="土"</formula>
    </cfRule>
  </conditionalFormatting>
  <conditionalFormatting sqref="U61">
    <cfRule type="expression" dxfId="1518" priority="366" stopIfTrue="1">
      <formula>V61="日"</formula>
    </cfRule>
    <cfRule type="expression" dxfId="1517" priority="367" stopIfTrue="1">
      <formula>V61="土"</formula>
    </cfRule>
  </conditionalFormatting>
  <conditionalFormatting sqref="U69">
    <cfRule type="expression" dxfId="1516" priority="348" stopIfTrue="1">
      <formula>V69="日"</formula>
    </cfRule>
    <cfRule type="expression" dxfId="1515" priority="349" stopIfTrue="1">
      <formula>V69="土"</formula>
    </cfRule>
  </conditionalFormatting>
  <conditionalFormatting sqref="V72">
    <cfRule type="expression" dxfId="1514" priority="336" stopIfTrue="1">
      <formula>V68="日"</formula>
    </cfRule>
    <cfRule type="expression" dxfId="1513" priority="445" stopIfTrue="1">
      <formula>V72="土"</formula>
    </cfRule>
    <cfRule type="expression" dxfId="1512" priority="446" stopIfTrue="1">
      <formula>V72="日"</formula>
    </cfRule>
  </conditionalFormatting>
  <conditionalFormatting sqref="U44">
    <cfRule type="expression" dxfId="1511" priority="281" stopIfTrue="1">
      <formula>$V$45="日"</formula>
    </cfRule>
    <cfRule type="expression" dxfId="1510" priority="282" stopIfTrue="1">
      <formula>V44="日"</formula>
    </cfRule>
  </conditionalFormatting>
  <conditionalFormatting sqref="U48">
    <cfRule type="expression" dxfId="1509" priority="279" stopIfTrue="1">
      <formula>V48="日"</formula>
    </cfRule>
    <cfRule type="expression" dxfId="1508" priority="280" stopIfTrue="1">
      <formula>V48="土"</formula>
    </cfRule>
  </conditionalFormatting>
  <conditionalFormatting sqref="U52">
    <cfRule type="expression" dxfId="1507" priority="269" stopIfTrue="1">
      <formula>V52="日"</formula>
    </cfRule>
    <cfRule type="expression" dxfId="1506" priority="270" stopIfTrue="1">
      <formula>V52="土"</formula>
    </cfRule>
  </conditionalFormatting>
  <conditionalFormatting sqref="U56">
    <cfRule type="expression" dxfId="1505" priority="265" stopIfTrue="1">
      <formula>V56="日"</formula>
    </cfRule>
    <cfRule type="expression" dxfId="1504" priority="266" stopIfTrue="1">
      <formula>V56="土"</formula>
    </cfRule>
  </conditionalFormatting>
  <conditionalFormatting sqref="U60">
    <cfRule type="expression" dxfId="1503" priority="259" stopIfTrue="1">
      <formula>V60="日"</formula>
    </cfRule>
    <cfRule type="expression" dxfId="1502" priority="260" stopIfTrue="1">
      <formula>V60="土"</formula>
    </cfRule>
  </conditionalFormatting>
  <conditionalFormatting sqref="U64">
    <cfRule type="expression" dxfId="1501" priority="251" stopIfTrue="1">
      <formula>V64="日"</formula>
    </cfRule>
    <cfRule type="expression" dxfId="1500" priority="252" stopIfTrue="1">
      <formula>V64="土"</formula>
    </cfRule>
  </conditionalFormatting>
  <conditionalFormatting sqref="U68">
    <cfRule type="expression" dxfId="1499" priority="241" stopIfTrue="1">
      <formula>V68="日"</formula>
    </cfRule>
    <cfRule type="expression" dxfId="1498" priority="242" stopIfTrue="1">
      <formula>V68="土"</formula>
    </cfRule>
  </conditionalFormatting>
  <conditionalFormatting sqref="U72">
    <cfRule type="expression" dxfId="1497" priority="240" stopIfTrue="1">
      <formula>V68="日"</formula>
    </cfRule>
  </conditionalFormatting>
  <conditionalFormatting sqref="U72">
    <cfRule type="expression" dxfId="1496" priority="238" stopIfTrue="1">
      <formula>V72="日"</formula>
    </cfRule>
    <cfRule type="expression" dxfId="1495" priority="239" stopIfTrue="1">
      <formula>V72="土"</formula>
    </cfRule>
  </conditionalFormatting>
  <conditionalFormatting sqref="L59">
    <cfRule type="cellIs" dxfId="1494" priority="187" stopIfTrue="1" operator="between">
      <formula>3</formula>
      <formula>4</formula>
    </cfRule>
  </conditionalFormatting>
  <conditionalFormatting sqref="L73:L74 L62:L63">
    <cfRule type="cellIs" dxfId="1493" priority="186" stopIfTrue="1" operator="between">
      <formula>24</formula>
      <formula>24</formula>
    </cfRule>
  </conditionalFormatting>
  <conditionalFormatting sqref="D48:D49">
    <cfRule type="cellIs" dxfId="1492" priority="168" stopIfTrue="1" operator="between">
      <formula>15</formula>
      <formula>21</formula>
    </cfRule>
  </conditionalFormatting>
  <conditionalFormatting sqref="E74:F74 H74:I74 L61:Q61 C73:C74">
    <cfRule type="cellIs" dxfId="1491" priority="163" stopIfTrue="1" operator="between">
      <formula>23</formula>
      <formula>23</formula>
    </cfRule>
  </conditionalFormatting>
  <conditionalFormatting sqref="D74">
    <cfRule type="expression" dxfId="1490" priority="155" stopIfTrue="1">
      <formula>$D$72+$C$66=24</formula>
    </cfRule>
  </conditionalFormatting>
  <conditionalFormatting sqref="L50">
    <cfRule type="cellIs" dxfId="1489" priority="152" stopIfTrue="1" operator="between">
      <formula>10</formula>
      <formula>15</formula>
    </cfRule>
  </conditionalFormatting>
  <conditionalFormatting sqref="AA32:AB32 W33:AA33">
    <cfRule type="expression" dxfId="1488" priority="142" stopIfTrue="1">
      <formula>$V$27=W32</formula>
    </cfRule>
  </conditionalFormatting>
  <conditionalFormatting sqref="V33">
    <cfRule type="expression" dxfId="1487" priority="135" stopIfTrue="1">
      <formula>$V$28+V33=21</formula>
    </cfRule>
  </conditionalFormatting>
  <conditionalFormatting sqref="W33">
    <cfRule type="expression" dxfId="1486" priority="134" stopIfTrue="1">
      <formula>$V$27+1=W33</formula>
    </cfRule>
  </conditionalFormatting>
  <conditionalFormatting sqref="V68">
    <cfRule type="expression" dxfId="1485" priority="114" stopIfTrue="1">
      <formula>V64="日"</formula>
    </cfRule>
    <cfRule type="expression" dxfId="1484" priority="115" stopIfTrue="1">
      <formula>V68="土"</formula>
    </cfRule>
    <cfRule type="expression" dxfId="1483" priority="116" stopIfTrue="1">
      <formula>V68="日"</formula>
    </cfRule>
  </conditionalFormatting>
  <conditionalFormatting sqref="V64 V60 V56 V52 V48 V44">
    <cfRule type="expression" dxfId="1482" priority="112" stopIfTrue="1">
      <formula>V44="土"</formula>
    </cfRule>
    <cfRule type="expression" dxfId="1481" priority="113" stopIfTrue="1">
      <formula>V44="日"</formula>
    </cfRule>
  </conditionalFormatting>
  <conditionalFormatting sqref="L46 L48">
    <cfRule type="cellIs" dxfId="1480" priority="99" stopIfTrue="1" operator="between">
      <formula>8</formula>
      <formula>9</formula>
    </cfRule>
  </conditionalFormatting>
  <conditionalFormatting sqref="L70:Q70 L72:Q72">
    <cfRule type="cellIs" dxfId="1479" priority="97" stopIfTrue="1" operator="equal">
      <formula>23</formula>
    </cfRule>
  </conditionalFormatting>
  <conditionalFormatting sqref="C48 F48:J48">
    <cfRule type="cellIs" dxfId="1478" priority="86" stopIfTrue="1" operator="between">
      <formula>18</formula>
      <formula>18</formula>
    </cfRule>
  </conditionalFormatting>
  <conditionalFormatting sqref="D72">
    <cfRule type="expression" dxfId="1477" priority="45" stopIfTrue="1">
      <formula>$C$66+1=D72</formula>
    </cfRule>
    <cfRule type="cellIs" dxfId="1476" priority="58" stopIfTrue="1" operator="between">
      <formula>17</formula>
      <formula>21</formula>
    </cfRule>
  </conditionalFormatting>
  <conditionalFormatting sqref="E72">
    <cfRule type="expression" dxfId="1475" priority="34" stopIfTrue="1">
      <formula>$E$72=22</formula>
    </cfRule>
    <cfRule type="expression" dxfId="1474" priority="51" stopIfTrue="1">
      <formula>$C$66=E72</formula>
    </cfRule>
  </conditionalFormatting>
  <conditionalFormatting sqref="F72:I72 D72">
    <cfRule type="expression" dxfId="1473" priority="50" stopIfTrue="1">
      <formula>$C$66=D72</formula>
    </cfRule>
  </conditionalFormatting>
  <conditionalFormatting sqref="D73">
    <cfRule type="expression" dxfId="1472" priority="36" stopIfTrue="1">
      <formula>$C$66+1=D73</formula>
    </cfRule>
  </conditionalFormatting>
  <conditionalFormatting sqref="W21">
    <cfRule type="cellIs" dxfId="1471" priority="462" stopIfTrue="1" operator="between">
      <formula>11</formula>
      <formula>12</formula>
    </cfRule>
  </conditionalFormatting>
  <conditionalFormatting sqref="Y20 Z20 AA20 AB20 X21">
    <cfRule type="cellIs" dxfId="1470" priority="32" stopIfTrue="1" operator="between">
      <formula>11</formula>
      <formula>11</formula>
    </cfRule>
  </conditionalFormatting>
  <conditionalFormatting sqref="D71">
    <cfRule type="cellIs" dxfId="1469" priority="31" stopIfTrue="1" operator="between">
      <formula>15</formula>
      <formula>16</formula>
    </cfRule>
  </conditionalFormatting>
  <conditionalFormatting sqref="L49">
    <cfRule type="cellIs" dxfId="1468" priority="28" stopIfTrue="1" operator="between">
      <formula>10</formula>
      <formula>14</formula>
    </cfRule>
  </conditionalFormatting>
  <conditionalFormatting sqref="W9">
    <cfRule type="cellIs" dxfId="1467" priority="16" stopIfTrue="1" operator="between">
      <formula>8</formula>
      <formula>9</formula>
    </cfRule>
  </conditionalFormatting>
  <conditionalFormatting sqref="W10">
    <cfRule type="cellIs" dxfId="1466" priority="15" stopIfTrue="1" operator="between">
      <formula>10</formula>
      <formula>14</formula>
    </cfRule>
  </conditionalFormatting>
  <conditionalFormatting sqref="AF19:AJ19">
    <cfRule type="cellIs" dxfId="1465" priority="14" stopIfTrue="1" operator="between">
      <formula>3</formula>
      <formula>5</formula>
    </cfRule>
  </conditionalFormatting>
  <conditionalFormatting sqref="AF12:AJ12">
    <cfRule type="cellIs" dxfId="1464" priority="9" stopIfTrue="1" operator="equal">
      <formula>29</formula>
    </cfRule>
  </conditionalFormatting>
  <conditionalFormatting sqref="AF20">
    <cfRule type="cellIs" dxfId="1463" priority="7" stopIfTrue="1" operator="between">
      <formula>3</formula>
      <formula>6</formula>
    </cfRule>
  </conditionalFormatting>
  <conditionalFormatting sqref="AG20">
    <cfRule type="cellIs" dxfId="1462" priority="6" stopIfTrue="1" operator="between">
      <formula>3</formula>
      <formula>6</formula>
    </cfRule>
  </conditionalFormatting>
  <conditionalFormatting sqref="W8">
    <cfRule type="expression" dxfId="1461" priority="5">
      <formula>$V$8=1</formula>
    </cfRule>
  </conditionalFormatting>
  <conditionalFormatting sqref="C60:F60">
    <cfRule type="expression" dxfId="1460" priority="3">
      <formula>D60=11</formula>
    </cfRule>
  </conditionalFormatting>
  <conditionalFormatting sqref="D59">
    <cfRule type="expression" dxfId="1459" priority="2">
      <formula>$D$59=9</formula>
    </cfRule>
  </conditionalFormatting>
  <conditionalFormatting sqref="C50:I50">
    <cfRule type="cellIs" dxfId="1458" priority="1" operator="between">
      <formula>22</formula>
      <formula>23</formula>
    </cfRule>
  </conditionalFormatting>
  <dataValidations xWindow="251" yWindow="116" count="2">
    <dataValidation imeMode="fullAlpha" allowBlank="1" showInputMessage="1" showErrorMessage="1" sqref="W28 W6 AE6 W17 AE17 AE28 D67 D45 L56 L67 D56 L45"/>
    <dataValidation imeMode="halfAlpha" allowBlank="1" showInputMessage="1" showErrorMessage="1" sqref="AG17 V18:AB18 R67 R56 AG6 Y17 Y6 V7:AB7 R45 AD18:AJ18 V29:AB29 Y28 AD29:AJ29 AG28 AD7:AJ7 J67 F45 J45 N56 C46:I46 N67 F56 F67 K68:Q68 C57:I57 C68:I68 K46:Q46 K57:Q57 J56 N45"/>
  </dataValidations>
  <hyperlinks>
    <hyperlink ref="G17:L19" location="年表!F3" display="年表!F3"/>
    <hyperlink ref="C32" r:id="rId1"/>
    <hyperlink ref="C33" r:id="rId2"/>
  </hyperlinks>
  <pageMargins left="0.26" right="0.15748031496062992" top="0.12" bottom="0.11811023622047245" header="0.16" footer="0.11811023622047245"/>
  <pageSetup paperSize="9" scale="80" orientation="portrait" horizontalDpi="4294967293" verticalDpi="300" r:id="rId3"/>
  <headerFooter alignWithMargins="0"/>
  <drawing r:id="rId4"/>
  <legacyDrawing r:id="rId5"/>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6"/>
  <sheetViews>
    <sheetView zoomScaleNormal="100"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4" width="2.625" customWidth="1"/>
    <col min="35" max="42" width="9.625" customWidth="1"/>
    <col min="43" max="63" width="8.625" customWidth="1"/>
  </cols>
  <sheetData>
    <row r="1" spans="1:33" s="1" customFormat="1" ht="12" customHeight="1">
      <c r="A1" s="379"/>
      <c r="B1" s="105"/>
      <c r="C1" s="109"/>
      <c r="D1" s="110"/>
      <c r="E1" s="106"/>
      <c r="F1" s="106"/>
      <c r="G1" s="106"/>
      <c r="H1" s="106"/>
      <c r="I1" s="107"/>
      <c r="J1" s="105"/>
      <c r="K1" s="108"/>
      <c r="L1" s="108"/>
      <c r="M1" s="108"/>
      <c r="N1" s="715" t="s">
        <v>47</v>
      </c>
      <c r="O1" s="715"/>
      <c r="P1" s="357"/>
      <c r="Q1" s="420"/>
      <c r="R1" s="108"/>
      <c r="S1" s="109"/>
      <c r="T1" s="110"/>
      <c r="U1" s="106"/>
      <c r="V1" s="106"/>
      <c r="W1" s="106"/>
      <c r="X1" s="106"/>
      <c r="Y1" s="107"/>
      <c r="Z1" s="105"/>
      <c r="AA1" s="108"/>
      <c r="AB1" s="50"/>
      <c r="AC1" s="50"/>
      <c r="AD1" s="600" t="s">
        <v>47</v>
      </c>
      <c r="AE1" s="600"/>
      <c r="AF1" s="600"/>
      <c r="AG1" s="189"/>
    </row>
    <row r="2" spans="1:33" s="1" customFormat="1" ht="12" customHeight="1">
      <c r="A2" s="105"/>
      <c r="B2" s="105"/>
      <c r="C2" s="714" t="str">
        <f>CONCATENATE(年表!$F$3-1)</f>
        <v>2020</v>
      </c>
      <c r="D2" s="714"/>
      <c r="E2" s="713" t="s">
        <v>0</v>
      </c>
      <c r="F2" s="661" t="str">
        <f>CONCATENATE(年表!$K$50)</f>
        <v>12</v>
      </c>
      <c r="G2" s="621"/>
      <c r="H2" s="592" t="s">
        <v>1</v>
      </c>
      <c r="I2" s="149"/>
      <c r="J2" s="186"/>
      <c r="K2" s="186"/>
      <c r="L2" s="671" t="s">
        <v>1</v>
      </c>
      <c r="M2" s="129"/>
      <c r="N2" s="697" t="str">
        <f>CONCATENATE(C2,"/",F2,"/25")</f>
        <v>2020/12/25</v>
      </c>
      <c r="O2" s="697"/>
      <c r="P2" s="698">
        <v>12</v>
      </c>
      <c r="Q2" s="699"/>
      <c r="R2" s="108"/>
      <c r="S2" s="714" t="str">
        <f>CONCATENATE(年表!$F$3)</f>
        <v>2021</v>
      </c>
      <c r="T2" s="714"/>
      <c r="U2" s="713" t="s">
        <v>0</v>
      </c>
      <c r="V2" s="621" t="str">
        <f>CONCATENATE(年表!$C$5)</f>
        <v>1</v>
      </c>
      <c r="W2" s="621"/>
      <c r="X2" s="592" t="s">
        <v>1</v>
      </c>
      <c r="AD2" s="601" t="str">
        <f>CONCATENATE(年表!$F$3,"/",V2,"/1")</f>
        <v>2021/1/1</v>
      </c>
      <c r="AE2" s="601"/>
      <c r="AF2" s="601"/>
      <c r="AG2" s="189"/>
    </row>
    <row r="3" spans="1:33" s="1" customFormat="1" ht="12" customHeight="1">
      <c r="A3" s="105"/>
      <c r="B3" s="105"/>
      <c r="C3" s="714"/>
      <c r="D3" s="714"/>
      <c r="E3" s="713"/>
      <c r="F3" s="621"/>
      <c r="G3" s="621"/>
      <c r="H3" s="592"/>
      <c r="I3" s="149"/>
      <c r="J3" s="87">
        <f>1-SIGN(MOD(年表!$F$3,4)/2)</f>
        <v>0</v>
      </c>
      <c r="K3" s="186"/>
      <c r="L3" s="671"/>
      <c r="M3" s="129"/>
      <c r="N3" s="712" t="str">
        <f>MID("日月火水木金土",WEEKDAY(N2,1),1)</f>
        <v>金</v>
      </c>
      <c r="O3" s="712"/>
      <c r="P3" s="700"/>
      <c r="Q3" s="701"/>
      <c r="R3" s="108"/>
      <c r="S3" s="714"/>
      <c r="T3" s="714"/>
      <c r="U3" s="713"/>
      <c r="V3" s="621"/>
      <c r="W3" s="621"/>
      <c r="X3" s="592"/>
      <c r="AD3" s="602" t="str">
        <f>MID("日月火水木金土",WEEKDAY(AD2,1),1)</f>
        <v>金</v>
      </c>
      <c r="AE3" s="602"/>
      <c r="AF3" s="602"/>
      <c r="AG3" s="105"/>
    </row>
    <row r="4" spans="1:33" ht="6" customHeight="1">
      <c r="A4" s="91"/>
      <c r="B4" s="91"/>
      <c r="C4" s="131"/>
      <c r="D4" s="127"/>
      <c r="E4" s="132"/>
      <c r="F4" s="132"/>
      <c r="G4" s="133"/>
      <c r="H4" s="134"/>
      <c r="I4" s="132"/>
      <c r="J4" s="91"/>
      <c r="K4" s="91"/>
      <c r="L4" s="91"/>
      <c r="M4" s="91"/>
      <c r="N4" s="135"/>
      <c r="O4" s="135"/>
      <c r="P4" s="91"/>
      <c r="Q4" s="91"/>
      <c r="R4" s="91"/>
      <c r="S4" s="2"/>
      <c r="T4" s="75"/>
      <c r="U4" s="46"/>
      <c r="V4" s="46"/>
      <c r="W4" s="51"/>
      <c r="X4" s="52"/>
      <c r="Y4" s="46"/>
      <c r="AD4" s="73"/>
      <c r="AE4" s="73"/>
      <c r="AG4" s="91"/>
    </row>
    <row r="5" spans="1:33" s="53" customFormat="1" ht="15.75" customHeight="1">
      <c r="A5" s="138"/>
      <c r="B5" s="138"/>
      <c r="C5" s="271">
        <v>25</v>
      </c>
      <c r="D5" s="273" t="str">
        <f>IF(S5="","",N3)</f>
        <v>金</v>
      </c>
      <c r="E5" s="680"/>
      <c r="F5" s="681"/>
      <c r="G5" s="681"/>
      <c r="H5" s="681"/>
      <c r="I5" s="681"/>
      <c r="J5" s="681"/>
      <c r="K5" s="681"/>
      <c r="L5" s="681"/>
      <c r="M5" s="681"/>
      <c r="N5" s="681"/>
      <c r="O5" s="681"/>
      <c r="P5" s="682"/>
      <c r="Q5" s="62"/>
      <c r="R5" s="58"/>
      <c r="S5" s="272">
        <v>1</v>
      </c>
      <c r="T5" s="274" t="str">
        <f>IF(S5="","",AD3)</f>
        <v>金</v>
      </c>
      <c r="U5" s="680"/>
      <c r="V5" s="681"/>
      <c r="W5" s="681"/>
      <c r="X5" s="681"/>
      <c r="Y5" s="681"/>
      <c r="Z5" s="681"/>
      <c r="AA5" s="681"/>
      <c r="AB5" s="681"/>
      <c r="AC5" s="681"/>
      <c r="AD5" s="681"/>
      <c r="AE5" s="681"/>
      <c r="AF5" s="682"/>
      <c r="AG5" s="138"/>
    </row>
    <row r="6" spans="1:33" s="53" customFormat="1" ht="15.75" customHeight="1">
      <c r="A6" s="138"/>
      <c r="B6" s="138"/>
      <c r="C6" s="676"/>
      <c r="D6" s="677"/>
      <c r="E6" s="678"/>
      <c r="F6" s="666"/>
      <c r="G6" s="666"/>
      <c r="H6" s="666"/>
      <c r="I6" s="666"/>
      <c r="J6" s="666"/>
      <c r="K6" s="666"/>
      <c r="L6" s="666"/>
      <c r="M6" s="666"/>
      <c r="N6" s="666"/>
      <c r="O6" s="666"/>
      <c r="P6" s="679"/>
      <c r="Q6" s="63"/>
      <c r="R6" s="54"/>
      <c r="S6" s="692" t="s">
        <v>56</v>
      </c>
      <c r="T6" s="693"/>
      <c r="U6" s="678"/>
      <c r="V6" s="666"/>
      <c r="W6" s="666"/>
      <c r="X6" s="666"/>
      <c r="Y6" s="666"/>
      <c r="Z6" s="666"/>
      <c r="AA6" s="666"/>
      <c r="AB6" s="666"/>
      <c r="AC6" s="666"/>
      <c r="AD6" s="666"/>
      <c r="AE6" s="666"/>
      <c r="AF6" s="679"/>
      <c r="AG6" s="138"/>
    </row>
    <row r="7" spans="1:33" s="53" customFormat="1" ht="15.75" customHeight="1">
      <c r="A7" s="138"/>
      <c r="B7" s="138"/>
      <c r="C7" s="292"/>
      <c r="D7" s="293"/>
      <c r="E7" s="678"/>
      <c r="F7" s="666"/>
      <c r="G7" s="666"/>
      <c r="H7" s="666"/>
      <c r="I7" s="666"/>
      <c r="J7" s="666"/>
      <c r="K7" s="666"/>
      <c r="L7" s="666"/>
      <c r="M7" s="666"/>
      <c r="N7" s="666"/>
      <c r="O7" s="666"/>
      <c r="P7" s="679"/>
      <c r="Q7" s="63"/>
      <c r="R7" s="54"/>
      <c r="S7" s="296"/>
      <c r="T7" s="297"/>
      <c r="U7" s="678"/>
      <c r="V7" s="666"/>
      <c r="W7" s="666"/>
      <c r="X7" s="666"/>
      <c r="Y7" s="666"/>
      <c r="Z7" s="666"/>
      <c r="AA7" s="666"/>
      <c r="AB7" s="666"/>
      <c r="AC7" s="666"/>
      <c r="AD7" s="666"/>
      <c r="AE7" s="666"/>
      <c r="AF7" s="679"/>
      <c r="AG7" s="138"/>
    </row>
    <row r="8" spans="1:33" s="53" customFormat="1" ht="15.75" customHeight="1">
      <c r="A8" s="138"/>
      <c r="B8" s="138"/>
      <c r="C8" s="292"/>
      <c r="D8" s="293"/>
      <c r="E8" s="683"/>
      <c r="F8" s="684"/>
      <c r="G8" s="684"/>
      <c r="H8" s="684"/>
      <c r="I8" s="684"/>
      <c r="J8" s="684"/>
      <c r="K8" s="684"/>
      <c r="L8" s="684"/>
      <c r="M8" s="684"/>
      <c r="N8" s="684"/>
      <c r="O8" s="684"/>
      <c r="P8" s="685"/>
      <c r="Q8" s="63"/>
      <c r="R8" s="54"/>
      <c r="S8" s="294"/>
      <c r="T8" s="295"/>
      <c r="U8" s="683"/>
      <c r="V8" s="684"/>
      <c r="W8" s="684"/>
      <c r="X8" s="684"/>
      <c r="Y8" s="684"/>
      <c r="Z8" s="684"/>
      <c r="AA8" s="684"/>
      <c r="AB8" s="684"/>
      <c r="AC8" s="684"/>
      <c r="AD8" s="684"/>
      <c r="AE8" s="684"/>
      <c r="AF8" s="685"/>
      <c r="AG8" s="138"/>
    </row>
    <row r="9" spans="1:33" s="53" customFormat="1" ht="15.75" customHeight="1">
      <c r="A9" s="138"/>
      <c r="B9" s="138"/>
      <c r="C9" s="271">
        <f>C5+1</f>
        <v>26</v>
      </c>
      <c r="D9" s="273" t="str">
        <f>IF(D5="","",IF(SEARCH(D5,$N$1)&gt;0,MID($N$1,SEARCH(D5,$N$1)+1,1),""))</f>
        <v>土</v>
      </c>
      <c r="E9" s="678"/>
      <c r="F9" s="666"/>
      <c r="G9" s="666"/>
      <c r="H9" s="666"/>
      <c r="I9" s="666"/>
      <c r="J9" s="666"/>
      <c r="K9" s="666"/>
      <c r="L9" s="666"/>
      <c r="M9" s="666"/>
      <c r="N9" s="666"/>
      <c r="O9" s="666"/>
      <c r="P9" s="679"/>
      <c r="Q9" s="62"/>
      <c r="R9" s="54"/>
      <c r="S9" s="271">
        <f>S5+1</f>
        <v>2</v>
      </c>
      <c r="T9" s="273" t="str">
        <f>IF(T5="","",IF(SEARCH(T5,N$1)&gt;0,MID(N$1,SEARCH(T5,N$1)+1,1),""))</f>
        <v>土</v>
      </c>
      <c r="U9" s="680"/>
      <c r="V9" s="681"/>
      <c r="W9" s="681"/>
      <c r="X9" s="681"/>
      <c r="Y9" s="681"/>
      <c r="Z9" s="681"/>
      <c r="AA9" s="681"/>
      <c r="AB9" s="681"/>
      <c r="AC9" s="681"/>
      <c r="AD9" s="681"/>
      <c r="AE9" s="681"/>
      <c r="AF9" s="682"/>
      <c r="AG9" s="138"/>
    </row>
    <row r="10" spans="1:33" s="49" customFormat="1" ht="15.75" customHeight="1">
      <c r="A10" s="66"/>
      <c r="B10" s="66"/>
      <c r="C10" s="676"/>
      <c r="D10" s="677"/>
      <c r="E10" s="678"/>
      <c r="F10" s="666"/>
      <c r="G10" s="666"/>
      <c r="H10" s="666"/>
      <c r="I10" s="666"/>
      <c r="J10" s="666"/>
      <c r="K10" s="666"/>
      <c r="L10" s="666"/>
      <c r="M10" s="666"/>
      <c r="N10" s="666"/>
      <c r="O10" s="666"/>
      <c r="P10" s="679"/>
      <c r="Q10" s="63"/>
      <c r="R10" s="54"/>
      <c r="S10" s="692"/>
      <c r="T10" s="693"/>
      <c r="U10" s="678"/>
      <c r="V10" s="666"/>
      <c r="W10" s="666"/>
      <c r="X10" s="666"/>
      <c r="Y10" s="666"/>
      <c r="Z10" s="666"/>
      <c r="AA10" s="666"/>
      <c r="AB10" s="666"/>
      <c r="AC10" s="666"/>
      <c r="AD10" s="666"/>
      <c r="AE10" s="666"/>
      <c r="AF10" s="679"/>
      <c r="AG10" s="66"/>
    </row>
    <row r="11" spans="1:33" s="53" customFormat="1" ht="15.75" customHeight="1">
      <c r="A11" s="138"/>
      <c r="B11" s="138"/>
      <c r="C11" s="292"/>
      <c r="D11" s="293"/>
      <c r="E11" s="678"/>
      <c r="F11" s="666"/>
      <c r="G11" s="666"/>
      <c r="H11" s="666"/>
      <c r="I11" s="666"/>
      <c r="J11" s="666"/>
      <c r="K11" s="666"/>
      <c r="L11" s="666"/>
      <c r="M11" s="666"/>
      <c r="N11" s="666"/>
      <c r="O11" s="666"/>
      <c r="P11" s="679"/>
      <c r="Q11" s="63"/>
      <c r="R11" s="54"/>
      <c r="S11" s="296"/>
      <c r="T11" s="297"/>
      <c r="U11" s="678"/>
      <c r="V11" s="666"/>
      <c r="W11" s="666"/>
      <c r="X11" s="666"/>
      <c r="Y11" s="666"/>
      <c r="Z11" s="666"/>
      <c r="AA11" s="666"/>
      <c r="AB11" s="666"/>
      <c r="AC11" s="666"/>
      <c r="AD11" s="666"/>
      <c r="AE11" s="666"/>
      <c r="AF11" s="679"/>
      <c r="AG11" s="138"/>
    </row>
    <row r="12" spans="1:33" s="53" customFormat="1" ht="15.75" customHeight="1">
      <c r="A12" s="138"/>
      <c r="B12" s="138"/>
      <c r="C12" s="292"/>
      <c r="D12" s="293"/>
      <c r="E12" s="683"/>
      <c r="F12" s="684"/>
      <c r="G12" s="684"/>
      <c r="H12" s="684"/>
      <c r="I12" s="684"/>
      <c r="J12" s="684"/>
      <c r="K12" s="684"/>
      <c r="L12" s="684"/>
      <c r="M12" s="684"/>
      <c r="N12" s="684"/>
      <c r="O12" s="684"/>
      <c r="P12" s="685"/>
      <c r="Q12" s="63"/>
      <c r="R12" s="54"/>
      <c r="S12" s="294"/>
      <c r="T12" s="295"/>
      <c r="U12" s="683"/>
      <c r="V12" s="684"/>
      <c r="W12" s="684"/>
      <c r="X12" s="684"/>
      <c r="Y12" s="684"/>
      <c r="Z12" s="684"/>
      <c r="AA12" s="684"/>
      <c r="AB12" s="684"/>
      <c r="AC12" s="684"/>
      <c r="AD12" s="684"/>
      <c r="AE12" s="684"/>
      <c r="AF12" s="685"/>
      <c r="AG12" s="138"/>
    </row>
    <row r="13" spans="1:33" s="53" customFormat="1" ht="15.75" customHeight="1">
      <c r="A13" s="138"/>
      <c r="B13" s="138"/>
      <c r="C13" s="271">
        <f>C9+1</f>
        <v>27</v>
      </c>
      <c r="D13" s="273" t="str">
        <f>IF(D9="","",IF(SEARCH(D9,$N$1)&gt;0,MID($N$1,SEARCH(D9,$N$1)+1,1),""))</f>
        <v>日</v>
      </c>
      <c r="E13" s="680"/>
      <c r="F13" s="681"/>
      <c r="G13" s="681"/>
      <c r="H13" s="681"/>
      <c r="I13" s="681"/>
      <c r="J13" s="681"/>
      <c r="K13" s="681"/>
      <c r="L13" s="681"/>
      <c r="M13" s="681"/>
      <c r="N13" s="681"/>
      <c r="O13" s="681"/>
      <c r="P13" s="682"/>
      <c r="Q13" s="62"/>
      <c r="R13" s="58"/>
      <c r="S13" s="271">
        <f>S9+1</f>
        <v>3</v>
      </c>
      <c r="T13" s="273" t="str">
        <f>IF(T9="","",IF(SEARCH(T9,N$1)&gt;0,MID(N$1,SEARCH(T9,N$1)+1,1),""))</f>
        <v>日</v>
      </c>
      <c r="U13" s="680"/>
      <c r="V13" s="681"/>
      <c r="W13" s="681"/>
      <c r="X13" s="681"/>
      <c r="Y13" s="681"/>
      <c r="Z13" s="681"/>
      <c r="AA13" s="681"/>
      <c r="AB13" s="681"/>
      <c r="AC13" s="681"/>
      <c r="AD13" s="681"/>
      <c r="AE13" s="681"/>
      <c r="AF13" s="682"/>
      <c r="AG13" s="138"/>
    </row>
    <row r="14" spans="1:33" s="49" customFormat="1" ht="15.75" customHeight="1">
      <c r="A14" s="66"/>
      <c r="B14" s="66"/>
      <c r="C14" s="676"/>
      <c r="D14" s="677"/>
      <c r="E14" s="678"/>
      <c r="F14" s="666"/>
      <c r="G14" s="666"/>
      <c r="H14" s="666"/>
      <c r="I14" s="666"/>
      <c r="J14" s="666"/>
      <c r="K14" s="666"/>
      <c r="L14" s="666"/>
      <c r="M14" s="666"/>
      <c r="N14" s="666"/>
      <c r="O14" s="666"/>
      <c r="P14" s="679"/>
      <c r="Q14" s="63"/>
      <c r="R14" s="54"/>
      <c r="S14" s="692"/>
      <c r="T14" s="693"/>
      <c r="U14" s="678"/>
      <c r="V14" s="666"/>
      <c r="W14" s="666"/>
      <c r="X14" s="666"/>
      <c r="Y14" s="666"/>
      <c r="Z14" s="666"/>
      <c r="AA14" s="666"/>
      <c r="AB14" s="666"/>
      <c r="AC14" s="666"/>
      <c r="AD14" s="666"/>
      <c r="AE14" s="666"/>
      <c r="AF14" s="679"/>
      <c r="AG14" s="66"/>
    </row>
    <row r="15" spans="1:33" s="53" customFormat="1" ht="15.75" customHeight="1">
      <c r="A15" s="138"/>
      <c r="B15" s="138"/>
      <c r="C15" s="292"/>
      <c r="D15" s="293"/>
      <c r="E15" s="678"/>
      <c r="F15" s="666"/>
      <c r="G15" s="666"/>
      <c r="H15" s="666"/>
      <c r="I15" s="666"/>
      <c r="J15" s="666"/>
      <c r="K15" s="666"/>
      <c r="L15" s="666"/>
      <c r="M15" s="666"/>
      <c r="N15" s="666"/>
      <c r="O15" s="666"/>
      <c r="P15" s="679"/>
      <c r="Q15" s="63"/>
      <c r="R15" s="54"/>
      <c r="S15" s="296"/>
      <c r="T15" s="297"/>
      <c r="U15" s="678"/>
      <c r="V15" s="666"/>
      <c r="W15" s="666"/>
      <c r="X15" s="666"/>
      <c r="Y15" s="666"/>
      <c r="Z15" s="666"/>
      <c r="AA15" s="666"/>
      <c r="AB15" s="666"/>
      <c r="AC15" s="666"/>
      <c r="AD15" s="666"/>
      <c r="AE15" s="666"/>
      <c r="AF15" s="679"/>
      <c r="AG15" s="138"/>
    </row>
    <row r="16" spans="1:33" s="53" customFormat="1" ht="15.75" customHeight="1">
      <c r="A16" s="138"/>
      <c r="B16" s="138"/>
      <c r="C16" s="292"/>
      <c r="D16" s="293"/>
      <c r="E16" s="683"/>
      <c r="F16" s="684"/>
      <c r="G16" s="684"/>
      <c r="H16" s="684"/>
      <c r="I16" s="684"/>
      <c r="J16" s="684"/>
      <c r="K16" s="684"/>
      <c r="L16" s="684"/>
      <c r="M16" s="684"/>
      <c r="N16" s="684"/>
      <c r="O16" s="684"/>
      <c r="P16" s="685"/>
      <c r="Q16" s="63"/>
      <c r="R16" s="54"/>
      <c r="S16" s="294"/>
      <c r="T16" s="295"/>
      <c r="U16" s="683"/>
      <c r="V16" s="684"/>
      <c r="W16" s="684"/>
      <c r="X16" s="684"/>
      <c r="Y16" s="684"/>
      <c r="Z16" s="684"/>
      <c r="AA16" s="684"/>
      <c r="AB16" s="684"/>
      <c r="AC16" s="684"/>
      <c r="AD16" s="684"/>
      <c r="AE16" s="684"/>
      <c r="AF16" s="685"/>
      <c r="AG16" s="138"/>
    </row>
    <row r="17" spans="1:33" s="49" customFormat="1" ht="15.75" customHeight="1">
      <c r="A17" s="66"/>
      <c r="B17" s="66"/>
      <c r="C17" s="271">
        <f>C13+1</f>
        <v>28</v>
      </c>
      <c r="D17" s="273" t="str">
        <f>IF(D13="","",IF(SEARCH(D13,$N$1)&gt;0,MID($N$1,SEARCH(D13,$N$1)+1,1),""))</f>
        <v>月</v>
      </c>
      <c r="E17" s="680"/>
      <c r="F17" s="681"/>
      <c r="G17" s="681"/>
      <c r="H17" s="681"/>
      <c r="I17" s="681"/>
      <c r="J17" s="681"/>
      <c r="K17" s="681"/>
      <c r="L17" s="681"/>
      <c r="M17" s="681"/>
      <c r="N17" s="681"/>
      <c r="O17" s="681"/>
      <c r="P17" s="682"/>
      <c r="Q17" s="62"/>
      <c r="R17" s="54"/>
      <c r="S17" s="271">
        <f>S13+1</f>
        <v>4</v>
      </c>
      <c r="T17" s="273" t="str">
        <f>IF(T13="","",IF(SEARCH(T13,N$1)&gt;0,MID(N$1,SEARCH(T13,N$1)+1,1),""))</f>
        <v>月</v>
      </c>
      <c r="U17" s="680"/>
      <c r="V17" s="681"/>
      <c r="W17" s="681"/>
      <c r="X17" s="681"/>
      <c r="Y17" s="681"/>
      <c r="Z17" s="681"/>
      <c r="AA17" s="681"/>
      <c r="AB17" s="681"/>
      <c r="AC17" s="681"/>
      <c r="AD17" s="681"/>
      <c r="AE17" s="681"/>
      <c r="AF17" s="682"/>
      <c r="AG17" s="66"/>
    </row>
    <row r="18" spans="1:33" s="49" customFormat="1" ht="15.75" customHeight="1">
      <c r="A18" s="66"/>
      <c r="B18" s="66"/>
      <c r="C18" s="676"/>
      <c r="D18" s="677"/>
      <c r="E18" s="678"/>
      <c r="F18" s="666"/>
      <c r="G18" s="666"/>
      <c r="H18" s="666"/>
      <c r="I18" s="666"/>
      <c r="J18" s="666"/>
      <c r="K18" s="666"/>
      <c r="L18" s="666"/>
      <c r="M18" s="666"/>
      <c r="N18" s="666"/>
      <c r="O18" s="666"/>
      <c r="P18" s="679"/>
      <c r="Q18" s="63"/>
      <c r="R18" s="54"/>
      <c r="S18" s="692"/>
      <c r="T18" s="693"/>
      <c r="U18" s="678"/>
      <c r="V18" s="666"/>
      <c r="W18" s="666"/>
      <c r="X18" s="666"/>
      <c r="Y18" s="666"/>
      <c r="Z18" s="666"/>
      <c r="AA18" s="666"/>
      <c r="AB18" s="666"/>
      <c r="AC18" s="666"/>
      <c r="AD18" s="666"/>
      <c r="AE18" s="666"/>
      <c r="AF18" s="679"/>
      <c r="AG18" s="66"/>
    </row>
    <row r="19" spans="1:33" s="53" customFormat="1" ht="15.75" customHeight="1">
      <c r="A19" s="138"/>
      <c r="B19" s="138"/>
      <c r="C19" s="292"/>
      <c r="D19" s="293"/>
      <c r="E19" s="678"/>
      <c r="F19" s="666"/>
      <c r="G19" s="666"/>
      <c r="H19" s="666"/>
      <c r="I19" s="666"/>
      <c r="J19" s="666"/>
      <c r="K19" s="666"/>
      <c r="L19" s="666"/>
      <c r="M19" s="666"/>
      <c r="N19" s="666"/>
      <c r="O19" s="666"/>
      <c r="P19" s="679"/>
      <c r="Q19" s="63"/>
      <c r="R19" s="54"/>
      <c r="S19" s="296"/>
      <c r="T19" s="297"/>
      <c r="U19" s="678"/>
      <c r="V19" s="666"/>
      <c r="W19" s="666"/>
      <c r="X19" s="666"/>
      <c r="Y19" s="666"/>
      <c r="Z19" s="666"/>
      <c r="AA19" s="666"/>
      <c r="AB19" s="666"/>
      <c r="AC19" s="666"/>
      <c r="AD19" s="666"/>
      <c r="AE19" s="666"/>
      <c r="AF19" s="679"/>
      <c r="AG19" s="138"/>
    </row>
    <row r="20" spans="1:33" s="53" customFormat="1" ht="15.75" customHeight="1">
      <c r="A20" s="138"/>
      <c r="B20" s="138"/>
      <c r="C20" s="292"/>
      <c r="D20" s="293"/>
      <c r="E20" s="683"/>
      <c r="F20" s="684"/>
      <c r="G20" s="684"/>
      <c r="H20" s="684"/>
      <c r="I20" s="684"/>
      <c r="J20" s="684"/>
      <c r="K20" s="684"/>
      <c r="L20" s="684"/>
      <c r="M20" s="684"/>
      <c r="N20" s="684"/>
      <c r="O20" s="684"/>
      <c r="P20" s="685"/>
      <c r="Q20" s="63"/>
      <c r="R20" s="54"/>
      <c r="S20" s="294"/>
      <c r="T20" s="295"/>
      <c r="U20" s="683"/>
      <c r="V20" s="684"/>
      <c r="W20" s="684"/>
      <c r="X20" s="684"/>
      <c r="Y20" s="684"/>
      <c r="Z20" s="684"/>
      <c r="AA20" s="684"/>
      <c r="AB20" s="684"/>
      <c r="AC20" s="684"/>
      <c r="AD20" s="684"/>
      <c r="AE20" s="684"/>
      <c r="AF20" s="685"/>
      <c r="AG20" s="138"/>
    </row>
    <row r="21" spans="1:33" s="49" customFormat="1" ht="15.75" customHeight="1">
      <c r="A21" s="66"/>
      <c r="B21" s="66"/>
      <c r="C21" s="271">
        <f>C17+1</f>
        <v>29</v>
      </c>
      <c r="D21" s="273" t="str">
        <f>IF(D17="","",IF(SEARCH(D17,$N$1)&gt;0,MID($N$1,SEARCH(D17,$N$1)+1,1),""))</f>
        <v>火</v>
      </c>
      <c r="E21" s="680"/>
      <c r="F21" s="681"/>
      <c r="G21" s="681"/>
      <c r="H21" s="681"/>
      <c r="I21" s="681"/>
      <c r="J21" s="681"/>
      <c r="K21" s="681"/>
      <c r="L21" s="681"/>
      <c r="M21" s="681"/>
      <c r="N21" s="681"/>
      <c r="O21" s="681"/>
      <c r="P21" s="682"/>
      <c r="Q21" s="62"/>
      <c r="R21" s="58"/>
      <c r="S21" s="271">
        <f>S17+1</f>
        <v>5</v>
      </c>
      <c r="T21" s="273" t="str">
        <f>IF(T17="","",IF(SEARCH(T17,N$1)&gt;0,MID(N$1,SEARCH(T17,N$1)+1,1),""))</f>
        <v>火</v>
      </c>
      <c r="U21" s="680"/>
      <c r="V21" s="681"/>
      <c r="W21" s="681"/>
      <c r="X21" s="681"/>
      <c r="Y21" s="681"/>
      <c r="Z21" s="681"/>
      <c r="AA21" s="681"/>
      <c r="AB21" s="681"/>
      <c r="AC21" s="681"/>
      <c r="AD21" s="681"/>
      <c r="AE21" s="681"/>
      <c r="AF21" s="682"/>
      <c r="AG21" s="66"/>
    </row>
    <row r="22" spans="1:33" s="49" customFormat="1" ht="15.75" customHeight="1">
      <c r="A22" s="66"/>
      <c r="B22" s="66"/>
      <c r="C22" s="676"/>
      <c r="D22" s="677"/>
      <c r="E22" s="678"/>
      <c r="F22" s="666"/>
      <c r="G22" s="666"/>
      <c r="H22" s="666"/>
      <c r="I22" s="666"/>
      <c r="J22" s="666"/>
      <c r="K22" s="666"/>
      <c r="L22" s="666"/>
      <c r="M22" s="666"/>
      <c r="N22" s="666"/>
      <c r="O22" s="666"/>
      <c r="P22" s="679"/>
      <c r="Q22" s="63"/>
      <c r="R22" s="54"/>
      <c r="S22" s="692"/>
      <c r="T22" s="693"/>
      <c r="U22" s="678"/>
      <c r="V22" s="666"/>
      <c r="W22" s="666"/>
      <c r="X22" s="666"/>
      <c r="Y22" s="666"/>
      <c r="Z22" s="666"/>
      <c r="AA22" s="666"/>
      <c r="AB22" s="666"/>
      <c r="AC22" s="666"/>
      <c r="AD22" s="666"/>
      <c r="AE22" s="666"/>
      <c r="AF22" s="679"/>
      <c r="AG22" s="66"/>
    </row>
    <row r="23" spans="1:33" s="53" customFormat="1" ht="15.75" customHeight="1">
      <c r="A23" s="138"/>
      <c r="B23" s="138"/>
      <c r="C23" s="292"/>
      <c r="D23" s="293"/>
      <c r="E23" s="678"/>
      <c r="F23" s="666"/>
      <c r="G23" s="666"/>
      <c r="H23" s="666"/>
      <c r="I23" s="666"/>
      <c r="J23" s="666"/>
      <c r="K23" s="666"/>
      <c r="L23" s="666"/>
      <c r="M23" s="666"/>
      <c r="N23" s="666"/>
      <c r="O23" s="666"/>
      <c r="P23" s="679"/>
      <c r="Q23" s="63"/>
      <c r="R23" s="54"/>
      <c r="S23" s="296"/>
      <c r="T23" s="297"/>
      <c r="U23" s="678"/>
      <c r="V23" s="666"/>
      <c r="W23" s="666"/>
      <c r="X23" s="666"/>
      <c r="Y23" s="666"/>
      <c r="Z23" s="666"/>
      <c r="AA23" s="666"/>
      <c r="AB23" s="666"/>
      <c r="AC23" s="666"/>
      <c r="AD23" s="666"/>
      <c r="AE23" s="666"/>
      <c r="AF23" s="679"/>
      <c r="AG23" s="138"/>
    </row>
    <row r="24" spans="1:33" s="53" customFormat="1" ht="15.75" customHeight="1">
      <c r="A24" s="138"/>
      <c r="B24" s="138"/>
      <c r="C24" s="292"/>
      <c r="D24" s="293"/>
      <c r="E24" s="683"/>
      <c r="F24" s="684"/>
      <c r="G24" s="684"/>
      <c r="H24" s="684"/>
      <c r="I24" s="684"/>
      <c r="J24" s="684"/>
      <c r="K24" s="684"/>
      <c r="L24" s="684"/>
      <c r="M24" s="684"/>
      <c r="N24" s="684"/>
      <c r="O24" s="684"/>
      <c r="P24" s="685"/>
      <c r="Q24" s="63"/>
      <c r="R24" s="54"/>
      <c r="S24" s="294"/>
      <c r="T24" s="295"/>
      <c r="U24" s="683"/>
      <c r="V24" s="684"/>
      <c r="W24" s="684"/>
      <c r="X24" s="684"/>
      <c r="Y24" s="684"/>
      <c r="Z24" s="684"/>
      <c r="AA24" s="684"/>
      <c r="AB24" s="684"/>
      <c r="AC24" s="684"/>
      <c r="AD24" s="684"/>
      <c r="AE24" s="684"/>
      <c r="AF24" s="685"/>
      <c r="AG24" s="138"/>
    </row>
    <row r="25" spans="1:33" s="49" customFormat="1" ht="15.75" customHeight="1">
      <c r="A25" s="66"/>
      <c r="B25" s="66"/>
      <c r="C25" s="271">
        <f>C21+1</f>
        <v>30</v>
      </c>
      <c r="D25" s="273" t="str">
        <f>IF(D21="","",IF(SEARCH(D21,$N$1)&gt;0,MID($N$1,SEARCH(D21,$N$1)+1,1),""))</f>
        <v>水</v>
      </c>
      <c r="E25" s="680"/>
      <c r="F25" s="681"/>
      <c r="G25" s="681"/>
      <c r="H25" s="681"/>
      <c r="I25" s="681"/>
      <c r="J25" s="681"/>
      <c r="K25" s="681"/>
      <c r="L25" s="681"/>
      <c r="M25" s="681"/>
      <c r="N25" s="681"/>
      <c r="O25" s="681"/>
      <c r="P25" s="682"/>
      <c r="Q25" s="62"/>
      <c r="R25" s="54"/>
      <c r="S25" s="464">
        <f>S21+1</f>
        <v>6</v>
      </c>
      <c r="T25" s="465" t="str">
        <f>IF(T21="","",IF(SEARCH(T21,N$1)&gt;0,MID(N$1,SEARCH(T21,N$1)+1,1),""))</f>
        <v>水</v>
      </c>
      <c r="U25" s="680"/>
      <c r="V25" s="681"/>
      <c r="W25" s="681"/>
      <c r="X25" s="681"/>
      <c r="Y25" s="681"/>
      <c r="Z25" s="681"/>
      <c r="AA25" s="681"/>
      <c r="AB25" s="681"/>
      <c r="AC25" s="681"/>
      <c r="AD25" s="681"/>
      <c r="AE25" s="681"/>
      <c r="AF25" s="682"/>
      <c r="AG25" s="66"/>
    </row>
    <row r="26" spans="1:33" s="49" customFormat="1" ht="15.75" customHeight="1">
      <c r="A26" s="66"/>
      <c r="B26" s="66"/>
      <c r="C26" s="676"/>
      <c r="D26" s="677"/>
      <c r="E26" s="678"/>
      <c r="F26" s="666"/>
      <c r="G26" s="666"/>
      <c r="H26" s="666"/>
      <c r="I26" s="666"/>
      <c r="J26" s="666"/>
      <c r="K26" s="666"/>
      <c r="L26" s="666"/>
      <c r="M26" s="666"/>
      <c r="N26" s="666"/>
      <c r="O26" s="666"/>
      <c r="P26" s="679"/>
      <c r="Q26" s="63"/>
      <c r="R26" s="54"/>
      <c r="S26" s="692"/>
      <c r="T26" s="693"/>
      <c r="U26" s="678"/>
      <c r="V26" s="666"/>
      <c r="W26" s="666"/>
      <c r="X26" s="666"/>
      <c r="Y26" s="666"/>
      <c r="Z26" s="666"/>
      <c r="AA26" s="666"/>
      <c r="AB26" s="666"/>
      <c r="AC26" s="666"/>
      <c r="AD26" s="666"/>
      <c r="AE26" s="666"/>
      <c r="AF26" s="679"/>
      <c r="AG26" s="66"/>
    </row>
    <row r="27" spans="1:33" s="53" customFormat="1" ht="15.75" customHeight="1">
      <c r="A27" s="138"/>
      <c r="B27" s="138"/>
      <c r="C27" s="292"/>
      <c r="D27" s="293"/>
      <c r="E27" s="678"/>
      <c r="F27" s="666"/>
      <c r="G27" s="666"/>
      <c r="H27" s="666"/>
      <c r="I27" s="666"/>
      <c r="J27" s="666"/>
      <c r="K27" s="666"/>
      <c r="L27" s="666"/>
      <c r="M27" s="666"/>
      <c r="N27" s="666"/>
      <c r="O27" s="666"/>
      <c r="P27" s="679"/>
      <c r="Q27" s="63"/>
      <c r="R27" s="54"/>
      <c r="S27" s="296"/>
      <c r="T27" s="297"/>
      <c r="U27" s="705"/>
      <c r="V27" s="706"/>
      <c r="W27" s="706"/>
      <c r="X27" s="706"/>
      <c r="Y27" s="706"/>
      <c r="Z27" s="706"/>
      <c r="AA27" s="706"/>
      <c r="AB27" s="706"/>
      <c r="AC27" s="706"/>
      <c r="AD27" s="706"/>
      <c r="AE27" s="706"/>
      <c r="AF27" s="707"/>
      <c r="AG27" s="138"/>
    </row>
    <row r="28" spans="1:33" s="53" customFormat="1" ht="15.75" customHeight="1">
      <c r="A28" s="138"/>
      <c r="B28" s="138"/>
      <c r="C28" s="292"/>
      <c r="D28" s="293"/>
      <c r="E28" s="683"/>
      <c r="F28" s="684"/>
      <c r="G28" s="684"/>
      <c r="H28" s="684"/>
      <c r="I28" s="684"/>
      <c r="J28" s="684"/>
      <c r="K28" s="684"/>
      <c r="L28" s="684"/>
      <c r="M28" s="684"/>
      <c r="N28" s="684"/>
      <c r="O28" s="684"/>
      <c r="P28" s="685"/>
      <c r="Q28" s="63"/>
      <c r="R28" s="54"/>
      <c r="S28" s="294"/>
      <c r="T28" s="295"/>
      <c r="U28" s="683"/>
      <c r="V28" s="684"/>
      <c r="W28" s="684"/>
      <c r="X28" s="684"/>
      <c r="Y28" s="684"/>
      <c r="Z28" s="684"/>
      <c r="AA28" s="684"/>
      <c r="AB28" s="684"/>
      <c r="AC28" s="684"/>
      <c r="AD28" s="684"/>
      <c r="AE28" s="684"/>
      <c r="AF28" s="685"/>
      <c r="AG28" s="138"/>
    </row>
    <row r="29" spans="1:33" s="49" customFormat="1" ht="15.75" customHeight="1">
      <c r="A29" s="66"/>
      <c r="B29" s="66"/>
      <c r="C29" s="271">
        <f>C25+1</f>
        <v>31</v>
      </c>
      <c r="D29" s="273" t="str">
        <f>IF(D25="","",IF(SEARCH(D25,$N$1)&gt;0,MID($N$1,SEARCH(D25,$N$1)+1,1),""))</f>
        <v>木</v>
      </c>
      <c r="E29" s="680"/>
      <c r="F29" s="681"/>
      <c r="G29" s="681"/>
      <c r="H29" s="681"/>
      <c r="I29" s="681"/>
      <c r="J29" s="681"/>
      <c r="K29" s="681"/>
      <c r="L29" s="681"/>
      <c r="M29" s="681"/>
      <c r="N29" s="681"/>
      <c r="O29" s="681"/>
      <c r="P29" s="682"/>
      <c r="Q29" s="62"/>
      <c r="R29" s="58"/>
      <c r="S29" s="271">
        <f>S25+1</f>
        <v>7</v>
      </c>
      <c r="T29" s="273" t="str">
        <f>IF(T25="","",IF(SEARCH(T25,N$1)&gt;0,MID(N$1,SEARCH(T25,N$1)+1,1),""))</f>
        <v>木</v>
      </c>
      <c r="U29" s="680"/>
      <c r="V29" s="681"/>
      <c r="W29" s="681"/>
      <c r="X29" s="681"/>
      <c r="Y29" s="681"/>
      <c r="Z29" s="681"/>
      <c r="AA29" s="681"/>
      <c r="AB29" s="681"/>
      <c r="AC29" s="681"/>
      <c r="AD29" s="681"/>
      <c r="AE29" s="681"/>
      <c r="AF29" s="682"/>
      <c r="AG29" s="66"/>
    </row>
    <row r="30" spans="1:33" s="49" customFormat="1" ht="15.75" customHeight="1">
      <c r="A30" s="66"/>
      <c r="B30" s="66"/>
      <c r="C30" s="676"/>
      <c r="D30" s="677"/>
      <c r="E30" s="678"/>
      <c r="F30" s="666"/>
      <c r="G30" s="666"/>
      <c r="H30" s="666"/>
      <c r="I30" s="666"/>
      <c r="J30" s="666"/>
      <c r="K30" s="666"/>
      <c r="L30" s="666"/>
      <c r="M30" s="666"/>
      <c r="N30" s="666"/>
      <c r="O30" s="666"/>
      <c r="P30" s="679"/>
      <c r="Q30" s="63"/>
      <c r="R30" s="54"/>
      <c r="S30" s="692"/>
      <c r="T30" s="693"/>
      <c r="U30" s="678"/>
      <c r="V30" s="666"/>
      <c r="W30" s="666"/>
      <c r="X30" s="666"/>
      <c r="Y30" s="666"/>
      <c r="Z30" s="666"/>
      <c r="AA30" s="666"/>
      <c r="AB30" s="666"/>
      <c r="AC30" s="666"/>
      <c r="AD30" s="666"/>
      <c r="AE30" s="666"/>
      <c r="AF30" s="679"/>
      <c r="AG30" s="66"/>
    </row>
    <row r="31" spans="1:33" s="53" customFormat="1" ht="15.75" customHeight="1">
      <c r="A31" s="138"/>
      <c r="B31" s="138"/>
      <c r="C31" s="292"/>
      <c r="D31" s="293"/>
      <c r="E31" s="678"/>
      <c r="F31" s="666"/>
      <c r="G31" s="666"/>
      <c r="H31" s="666"/>
      <c r="I31" s="666"/>
      <c r="J31" s="666"/>
      <c r="K31" s="666"/>
      <c r="L31" s="666"/>
      <c r="M31" s="666"/>
      <c r="N31" s="666"/>
      <c r="O31" s="666"/>
      <c r="P31" s="679"/>
      <c r="Q31" s="63"/>
      <c r="R31" s="54"/>
      <c r="S31" s="296"/>
      <c r="T31" s="297"/>
      <c r="U31" s="678"/>
      <c r="V31" s="666"/>
      <c r="W31" s="666"/>
      <c r="X31" s="666"/>
      <c r="Y31" s="666"/>
      <c r="Z31" s="666"/>
      <c r="AA31" s="666"/>
      <c r="AB31" s="666"/>
      <c r="AC31" s="666"/>
      <c r="AD31" s="666"/>
      <c r="AE31" s="666"/>
      <c r="AF31" s="679"/>
      <c r="AG31" s="138"/>
    </row>
    <row r="32" spans="1:33" s="53" customFormat="1" ht="15.75" customHeight="1">
      <c r="A32" s="138"/>
      <c r="B32" s="138"/>
      <c r="C32" s="205"/>
      <c r="D32" s="206"/>
      <c r="E32" s="683"/>
      <c r="F32" s="684"/>
      <c r="G32" s="684"/>
      <c r="H32" s="684"/>
      <c r="I32" s="684"/>
      <c r="J32" s="684"/>
      <c r="K32" s="684"/>
      <c r="L32" s="684"/>
      <c r="M32" s="684"/>
      <c r="N32" s="684"/>
      <c r="O32" s="684"/>
      <c r="P32" s="685"/>
      <c r="Q32" s="63"/>
      <c r="R32" s="54"/>
      <c r="S32" s="294"/>
      <c r="T32" s="295"/>
      <c r="U32" s="683"/>
      <c r="V32" s="684"/>
      <c r="W32" s="684"/>
      <c r="X32" s="684"/>
      <c r="Y32" s="684"/>
      <c r="Z32" s="684"/>
      <c r="AA32" s="684"/>
      <c r="AB32" s="684"/>
      <c r="AC32" s="684"/>
      <c r="AD32" s="684"/>
      <c r="AE32" s="684"/>
      <c r="AF32" s="685"/>
      <c r="AG32" s="138"/>
    </row>
    <row r="33" spans="1:33" s="49" customFormat="1" ht="15.75" customHeight="1">
      <c r="A33" s="66"/>
      <c r="B33" s="66"/>
      <c r="C33" s="291"/>
      <c r="D33" s="298"/>
      <c r="E33" s="678"/>
      <c r="F33" s="666"/>
      <c r="G33" s="666"/>
      <c r="H33" s="666"/>
      <c r="I33" s="666"/>
      <c r="J33" s="666"/>
      <c r="K33" s="666"/>
      <c r="L33" s="666"/>
      <c r="M33" s="666"/>
      <c r="N33" s="666"/>
      <c r="O33" s="666"/>
      <c r="P33" s="679"/>
      <c r="Q33" s="62"/>
      <c r="R33" s="54"/>
      <c r="S33" s="271">
        <f>S29+1</f>
        <v>8</v>
      </c>
      <c r="T33" s="273" t="str">
        <f>IF(T29="","",IF(SEARCH(T29,N$1)&gt;0,MID(N$1,SEARCH(T29,N$1)+1,1),""))</f>
        <v>金</v>
      </c>
      <c r="U33" s="680"/>
      <c r="V33" s="681"/>
      <c r="W33" s="681"/>
      <c r="X33" s="681"/>
      <c r="Y33" s="681"/>
      <c r="Z33" s="681"/>
      <c r="AA33" s="681"/>
      <c r="AB33" s="681"/>
      <c r="AC33" s="681"/>
      <c r="AD33" s="681"/>
      <c r="AE33" s="681"/>
      <c r="AF33" s="682"/>
      <c r="AG33" s="66"/>
    </row>
    <row r="34" spans="1:33" s="49" customFormat="1" ht="15.75" customHeight="1">
      <c r="A34" s="66"/>
      <c r="B34" s="66"/>
      <c r="C34" s="692"/>
      <c r="D34" s="693"/>
      <c r="E34" s="678"/>
      <c r="F34" s="666"/>
      <c r="G34" s="666"/>
      <c r="H34" s="666"/>
      <c r="I34" s="666"/>
      <c r="J34" s="666"/>
      <c r="K34" s="666"/>
      <c r="L34" s="666"/>
      <c r="M34" s="666"/>
      <c r="N34" s="666"/>
      <c r="O34" s="666"/>
      <c r="P34" s="679"/>
      <c r="Q34" s="63"/>
      <c r="R34" s="54"/>
      <c r="S34" s="692"/>
      <c r="T34" s="693"/>
      <c r="U34" s="678"/>
      <c r="V34" s="666"/>
      <c r="W34" s="666"/>
      <c r="X34" s="666"/>
      <c r="Y34" s="666"/>
      <c r="Z34" s="666"/>
      <c r="AA34" s="666"/>
      <c r="AB34" s="666"/>
      <c r="AC34" s="666"/>
      <c r="AD34" s="666"/>
      <c r="AE34" s="666"/>
      <c r="AF34" s="679"/>
      <c r="AG34" s="66"/>
    </row>
    <row r="35" spans="1:33" s="49" customFormat="1" ht="15.75" customHeight="1">
      <c r="A35" s="66"/>
      <c r="B35" s="66"/>
      <c r="C35" s="291"/>
      <c r="D35" s="298"/>
      <c r="E35" s="678"/>
      <c r="F35" s="666"/>
      <c r="G35" s="666"/>
      <c r="H35" s="666"/>
      <c r="I35" s="666"/>
      <c r="J35" s="666"/>
      <c r="K35" s="666"/>
      <c r="L35" s="666"/>
      <c r="M35" s="666"/>
      <c r="N35" s="666"/>
      <c r="O35" s="666"/>
      <c r="P35" s="679"/>
      <c r="Q35" s="62"/>
      <c r="R35" s="58"/>
      <c r="S35" s="291"/>
      <c r="T35" s="298"/>
      <c r="U35" s="678"/>
      <c r="V35" s="666"/>
      <c r="W35" s="666"/>
      <c r="X35" s="666"/>
      <c r="Y35" s="666"/>
      <c r="Z35" s="666"/>
      <c r="AA35" s="666"/>
      <c r="AB35" s="666"/>
      <c r="AC35" s="666"/>
      <c r="AD35" s="666"/>
      <c r="AE35" s="666"/>
      <c r="AF35" s="679"/>
      <c r="AG35" s="66"/>
    </row>
    <row r="36" spans="1:33" s="49" customFormat="1" ht="15" customHeight="1">
      <c r="A36" s="66"/>
      <c r="B36" s="66"/>
      <c r="C36" s="708"/>
      <c r="D36" s="709"/>
      <c r="E36" s="683"/>
      <c r="F36" s="684"/>
      <c r="G36" s="684"/>
      <c r="H36" s="684"/>
      <c r="I36" s="684"/>
      <c r="J36" s="684"/>
      <c r="K36" s="684"/>
      <c r="L36" s="684"/>
      <c r="M36" s="684"/>
      <c r="N36" s="684"/>
      <c r="O36" s="684"/>
      <c r="P36" s="685"/>
      <c r="Q36" s="63"/>
      <c r="R36" s="54"/>
      <c r="S36" s="708"/>
      <c r="T36" s="709"/>
      <c r="U36" s="683"/>
      <c r="V36" s="684"/>
      <c r="W36" s="684"/>
      <c r="X36" s="684"/>
      <c r="Y36" s="684"/>
      <c r="Z36" s="684"/>
      <c r="AA36" s="684"/>
      <c r="AB36" s="684"/>
      <c r="AC36" s="684"/>
      <c r="AD36" s="684"/>
      <c r="AE36" s="684"/>
      <c r="AF36" s="685"/>
      <c r="AG36" s="66"/>
    </row>
    <row r="37" spans="1:33" s="49" customFormat="1" ht="9" customHeight="1">
      <c r="A37" s="66"/>
      <c r="B37" s="66"/>
      <c r="C37" s="114"/>
      <c r="D37" s="114"/>
      <c r="E37" s="115"/>
      <c r="F37" s="115"/>
      <c r="G37" s="115"/>
      <c r="H37" s="115"/>
      <c r="I37" s="115"/>
      <c r="J37" s="115"/>
      <c r="K37" s="115"/>
      <c r="L37" s="115"/>
      <c r="M37" s="115"/>
      <c r="N37" s="115"/>
      <c r="O37" s="115"/>
      <c r="P37" s="115"/>
      <c r="Q37" s="64"/>
      <c r="R37" s="66"/>
      <c r="S37" s="114"/>
      <c r="T37" s="114"/>
      <c r="U37" s="115"/>
      <c r="V37" s="115"/>
      <c r="W37" s="115"/>
      <c r="X37" s="115"/>
      <c r="Y37" s="115"/>
      <c r="Z37" s="115"/>
      <c r="AA37" s="115"/>
      <c r="AB37" s="115"/>
      <c r="AC37" s="115"/>
      <c r="AD37" s="115"/>
      <c r="AE37" s="115"/>
      <c r="AF37" s="115"/>
      <c r="AG37" s="66"/>
    </row>
    <row r="38" spans="1:33" s="49" customFormat="1" ht="15" customHeight="1">
      <c r="A38" s="66"/>
      <c r="B38" s="66"/>
      <c r="C38" s="114"/>
      <c r="D38" s="114"/>
      <c r="E38" s="115"/>
      <c r="F38" s="115"/>
      <c r="G38" s="115"/>
      <c r="H38" s="716" t="s">
        <v>64</v>
      </c>
      <c r="I38" s="716"/>
      <c r="J38" s="716"/>
      <c r="K38" s="716"/>
      <c r="L38" s="716"/>
      <c r="M38" s="115"/>
      <c r="N38" s="115"/>
      <c r="O38" s="115"/>
      <c r="P38" s="115"/>
      <c r="Q38" s="191"/>
      <c r="R38" s="66"/>
      <c r="S38" s="114"/>
      <c r="T38" s="114"/>
      <c r="U38" s="115"/>
      <c r="V38" s="115"/>
      <c r="W38" s="115"/>
      <c r="X38" s="716" t="s">
        <v>64</v>
      </c>
      <c r="Y38" s="716"/>
      <c r="Z38" s="716"/>
      <c r="AA38" s="716"/>
      <c r="AB38" s="716"/>
      <c r="AC38" s="115"/>
      <c r="AD38" s="115"/>
      <c r="AE38" s="115"/>
      <c r="AF38" s="115"/>
      <c r="AG38" s="66"/>
    </row>
    <row r="39" spans="1:33" s="49" customFormat="1" ht="15" customHeight="1">
      <c r="A39" s="66"/>
      <c r="B39" s="118"/>
      <c r="C39" s="114"/>
      <c r="D39" s="114"/>
      <c r="E39" s="115"/>
      <c r="F39" s="115"/>
      <c r="G39" s="115"/>
      <c r="H39" s="716"/>
      <c r="I39" s="716"/>
      <c r="J39" s="716"/>
      <c r="K39" s="716"/>
      <c r="L39" s="716"/>
      <c r="M39" s="115"/>
      <c r="N39" s="115"/>
      <c r="O39" s="115"/>
      <c r="P39" s="115"/>
      <c r="Q39" s="192"/>
      <c r="R39" s="118"/>
      <c r="S39" s="114"/>
      <c r="T39" s="114"/>
      <c r="U39" s="115"/>
      <c r="V39" s="115"/>
      <c r="W39" s="115"/>
      <c r="X39" s="716"/>
      <c r="Y39" s="716"/>
      <c r="Z39" s="716"/>
      <c r="AA39" s="716"/>
      <c r="AB39" s="716"/>
      <c r="AC39" s="115"/>
      <c r="AD39" s="115"/>
      <c r="AE39" s="115"/>
      <c r="AF39" s="115"/>
      <c r="AG39" s="118"/>
    </row>
    <row r="40" spans="1:33" s="66" customFormat="1" ht="11.25" customHeight="1">
      <c r="B40" s="105"/>
      <c r="C40" s="113"/>
      <c r="D40" s="113"/>
      <c r="E40" s="1"/>
      <c r="F40" s="1"/>
      <c r="G40" s="1"/>
      <c r="H40" s="1"/>
      <c r="I40" s="1"/>
      <c r="J40" s="44"/>
      <c r="K40" s="42"/>
      <c r="L40" s="42"/>
      <c r="M40" s="42"/>
      <c r="N40" s="715" t="s">
        <v>47</v>
      </c>
      <c r="O40" s="715"/>
      <c r="P40" s="357"/>
      <c r="R40" s="108"/>
      <c r="S40" s="44"/>
      <c r="T40" s="42"/>
      <c r="U40" s="42"/>
      <c r="V40" s="42"/>
      <c r="W40" s="42"/>
      <c r="X40" s="42"/>
      <c r="Y40" s="43"/>
      <c r="Z40" s="1"/>
      <c r="AA40" s="50"/>
      <c r="AB40" s="50"/>
      <c r="AC40" s="50"/>
      <c r="AD40" s="600" t="s">
        <v>47</v>
      </c>
      <c r="AE40" s="600"/>
      <c r="AF40" s="600"/>
    </row>
    <row r="41" spans="1:33" s="66" customFormat="1" ht="12" customHeight="1">
      <c r="B41" s="105"/>
      <c r="C41" s="113"/>
      <c r="D41" s="113"/>
      <c r="E41" s="1"/>
      <c r="F41" s="621" t="str">
        <f>CONCATENATE(年表!$C$5)</f>
        <v>1</v>
      </c>
      <c r="G41" s="621"/>
      <c r="H41" s="592" t="s">
        <v>1</v>
      </c>
      <c r="I41" s="1"/>
      <c r="J41" s="44"/>
      <c r="K41" s="42"/>
      <c r="L41" s="42"/>
      <c r="M41" s="42"/>
      <c r="N41" s="697" t="str">
        <f>CONCATENATE(年表!$F$3,"/",F41,"/1")</f>
        <v>2021/1/1</v>
      </c>
      <c r="O41" s="697"/>
      <c r="P41" s="698">
        <v>1</v>
      </c>
      <c r="Q41" s="699"/>
      <c r="R41" s="108"/>
      <c r="S41" s="714" t="str">
        <f>CONCATENATE(年表!$F$3)</f>
        <v>2021</v>
      </c>
      <c r="T41" s="714"/>
      <c r="U41" s="713" t="s">
        <v>0</v>
      </c>
      <c r="V41" s="621">
        <v>1</v>
      </c>
      <c r="W41" s="621"/>
      <c r="X41" s="592" t="s">
        <v>1</v>
      </c>
      <c r="Y41" s="61"/>
      <c r="Z41" s="1"/>
      <c r="AA41" s="55"/>
      <c r="AB41" s="55"/>
      <c r="AC41" s="56"/>
      <c r="AD41" s="691" t="str">
        <f>CONCATENATE(年表!$F$3,"/",V41,"/17")</f>
        <v>2021/1/17</v>
      </c>
      <c r="AE41" s="691"/>
      <c r="AF41" s="691"/>
    </row>
    <row r="42" spans="1:33" s="66" customFormat="1" ht="12" customHeight="1">
      <c r="B42" s="105"/>
      <c r="C42" s="113"/>
      <c r="D42" s="113"/>
      <c r="E42" s="1"/>
      <c r="F42" s="621"/>
      <c r="G42" s="621"/>
      <c r="H42" s="592"/>
      <c r="I42" s="1"/>
      <c r="J42" s="44"/>
      <c r="K42" s="42"/>
      <c r="L42" s="42"/>
      <c r="M42" s="42"/>
      <c r="N42" s="712" t="str">
        <f>MID("日月火水木金土",WEEKDAY(N41,1),1)</f>
        <v>金</v>
      </c>
      <c r="O42" s="712"/>
      <c r="P42" s="700"/>
      <c r="Q42" s="701"/>
      <c r="R42" s="108"/>
      <c r="S42" s="714"/>
      <c r="T42" s="714"/>
      <c r="U42" s="713"/>
      <c r="V42" s="621"/>
      <c r="W42" s="621"/>
      <c r="X42" s="592"/>
      <c r="Y42" s="61"/>
      <c r="Z42" s="86"/>
      <c r="AA42" s="55"/>
      <c r="AB42" s="55"/>
      <c r="AC42" s="56"/>
      <c r="AD42" s="602" t="str">
        <f>MID("日月火水木金土",WEEKDAY(AD41,1),1)</f>
        <v>日</v>
      </c>
      <c r="AE42" s="602"/>
      <c r="AF42" s="602"/>
    </row>
    <row r="43" spans="1:33" s="66" customFormat="1" ht="6" customHeight="1">
      <c r="B43" s="91"/>
      <c r="C43" s="113"/>
      <c r="D43" s="113"/>
      <c r="E43"/>
      <c r="F43" s="45"/>
      <c r="G43" s="46"/>
      <c r="H43" s="46"/>
      <c r="I43" s="46"/>
      <c r="J43" s="46"/>
      <c r="K43" s="46"/>
      <c r="L43" s="46"/>
      <c r="M43" s="46"/>
      <c r="N43" s="46"/>
      <c r="O43" s="46"/>
      <c r="P43" s="46"/>
      <c r="Q43" s="91"/>
      <c r="R43" s="91"/>
      <c r="S43" s="45"/>
      <c r="T43" s="46"/>
      <c r="U43" s="46"/>
      <c r="V43" s="46"/>
      <c r="W43" s="51"/>
      <c r="X43" s="52"/>
      <c r="Y43" s="46"/>
      <c r="Z43"/>
      <c r="AA43"/>
      <c r="AB43"/>
      <c r="AC43"/>
      <c r="AD43" s="73"/>
      <c r="AE43" s="73"/>
      <c r="AF43"/>
    </row>
    <row r="44" spans="1:33" s="91" customFormat="1" ht="15.75" customHeight="1">
      <c r="B44" s="142"/>
      <c r="C44" s="271">
        <v>9</v>
      </c>
      <c r="D44" s="273" t="str">
        <f>IF(C44="","",IF(SEARCH(T33,N$1)&gt;0,MID(N$1,SEARCH(T33,N$1)+1,1),""))</f>
        <v>土</v>
      </c>
      <c r="E44" s="680"/>
      <c r="F44" s="681"/>
      <c r="G44" s="681"/>
      <c r="H44" s="681"/>
      <c r="I44" s="681"/>
      <c r="J44" s="681"/>
      <c r="K44" s="681"/>
      <c r="L44" s="681"/>
      <c r="M44" s="681"/>
      <c r="N44" s="681"/>
      <c r="O44" s="681"/>
      <c r="P44" s="682"/>
      <c r="Q44" s="62"/>
      <c r="R44" s="143"/>
      <c r="S44" s="271">
        <v>17</v>
      </c>
      <c r="T44" s="273" t="str">
        <f>IF(S44="","",AD42)</f>
        <v>日</v>
      </c>
      <c r="U44" s="680"/>
      <c r="V44" s="681"/>
      <c r="W44" s="681"/>
      <c r="X44" s="681"/>
      <c r="Y44" s="681"/>
      <c r="Z44" s="681"/>
      <c r="AA44" s="681"/>
      <c r="AB44" s="681"/>
      <c r="AC44" s="681"/>
      <c r="AD44" s="681"/>
      <c r="AE44" s="681"/>
      <c r="AF44" s="682"/>
    </row>
    <row r="45" spans="1:33" s="91" customFormat="1" ht="15.75" customHeight="1">
      <c r="B45" s="142"/>
      <c r="C45" s="676" t="str">
        <f>IF(D44="月","成人の日","")</f>
        <v/>
      </c>
      <c r="D45" s="677"/>
      <c r="E45" s="678"/>
      <c r="F45" s="666"/>
      <c r="G45" s="666"/>
      <c r="H45" s="666"/>
      <c r="I45" s="666"/>
      <c r="J45" s="666"/>
      <c r="K45" s="666"/>
      <c r="L45" s="666"/>
      <c r="M45" s="666"/>
      <c r="N45" s="666"/>
      <c r="O45" s="666"/>
      <c r="P45" s="679"/>
      <c r="Q45" s="63"/>
      <c r="R45" s="143"/>
      <c r="S45" s="692"/>
      <c r="T45" s="693"/>
      <c r="U45" s="686"/>
      <c r="V45" s="672"/>
      <c r="W45" s="672"/>
      <c r="X45" s="672"/>
      <c r="Y45" s="672"/>
      <c r="Z45" s="672"/>
      <c r="AA45" s="672"/>
      <c r="AB45" s="672"/>
      <c r="AC45" s="672"/>
      <c r="AD45" s="672"/>
      <c r="AE45" s="672"/>
      <c r="AF45" s="687"/>
    </row>
    <row r="46" spans="1:33" s="91" customFormat="1" ht="15.75" customHeight="1">
      <c r="B46" s="142"/>
      <c r="C46" s="292"/>
      <c r="D46" s="293"/>
      <c r="E46" s="694"/>
      <c r="F46" s="695"/>
      <c r="G46" s="695"/>
      <c r="H46" s="695"/>
      <c r="I46" s="695"/>
      <c r="J46" s="695"/>
      <c r="K46" s="695"/>
      <c r="L46" s="695"/>
      <c r="M46" s="695"/>
      <c r="N46" s="695"/>
      <c r="O46" s="695"/>
      <c r="P46" s="696"/>
      <c r="Q46" s="63"/>
      <c r="R46" s="143"/>
      <c r="S46" s="296"/>
      <c r="T46" s="297"/>
      <c r="U46" s="678"/>
      <c r="V46" s="666"/>
      <c r="W46" s="666"/>
      <c r="X46" s="666"/>
      <c r="Y46" s="666"/>
      <c r="Z46" s="666"/>
      <c r="AA46" s="666"/>
      <c r="AB46" s="666"/>
      <c r="AC46" s="666"/>
      <c r="AD46" s="666"/>
      <c r="AE46" s="666"/>
      <c r="AF46" s="679"/>
    </row>
    <row r="47" spans="1:33" s="91" customFormat="1" ht="15.75" customHeight="1">
      <c r="B47" s="142"/>
      <c r="C47" s="292"/>
      <c r="D47" s="293"/>
      <c r="E47" s="683"/>
      <c r="F47" s="684"/>
      <c r="G47" s="684"/>
      <c r="H47" s="684"/>
      <c r="I47" s="684"/>
      <c r="J47" s="684"/>
      <c r="K47" s="684"/>
      <c r="L47" s="684"/>
      <c r="M47" s="684"/>
      <c r="N47" s="684"/>
      <c r="O47" s="684"/>
      <c r="P47" s="685"/>
      <c r="Q47" s="63"/>
      <c r="R47" s="143"/>
      <c r="S47" s="296"/>
      <c r="T47" s="297"/>
      <c r="U47" s="688"/>
      <c r="V47" s="689"/>
      <c r="W47" s="689"/>
      <c r="X47" s="689"/>
      <c r="Y47" s="689"/>
      <c r="Z47" s="689"/>
      <c r="AA47" s="689"/>
      <c r="AB47" s="689"/>
      <c r="AC47" s="689"/>
      <c r="AD47" s="689"/>
      <c r="AE47" s="689"/>
      <c r="AF47" s="690"/>
    </row>
    <row r="48" spans="1:33" s="91" customFormat="1" ht="15.75" customHeight="1">
      <c r="B48" s="142"/>
      <c r="C48" s="271">
        <f>C44+1</f>
        <v>10</v>
      </c>
      <c r="D48" s="273" t="str">
        <f>IF(C48="","",IF(SEARCH(D44,N$1)&gt;0,MID(N$1,SEARCH(D44,N$1)+1,1),""))</f>
        <v>日</v>
      </c>
      <c r="E48" s="680"/>
      <c r="F48" s="681"/>
      <c r="G48" s="681"/>
      <c r="H48" s="681"/>
      <c r="I48" s="681"/>
      <c r="J48" s="681"/>
      <c r="K48" s="681"/>
      <c r="L48" s="681"/>
      <c r="M48" s="681"/>
      <c r="N48" s="681"/>
      <c r="O48" s="681"/>
      <c r="P48" s="682"/>
      <c r="Q48" s="62"/>
      <c r="R48" s="143"/>
      <c r="S48" s="271">
        <f>S44+1</f>
        <v>18</v>
      </c>
      <c r="T48" s="273" t="str">
        <f>IF(T44="","",IF(SEARCH(T44,AD$40)&gt;0,MID(AD$40,SEARCH(T44,AD$40)+1,1),""))</f>
        <v>月</v>
      </c>
      <c r="U48" s="702"/>
      <c r="V48" s="703"/>
      <c r="W48" s="703"/>
      <c r="X48" s="703"/>
      <c r="Y48" s="703"/>
      <c r="Z48" s="703"/>
      <c r="AA48" s="703"/>
      <c r="AB48" s="703"/>
      <c r="AC48" s="703"/>
      <c r="AD48" s="703"/>
      <c r="AE48" s="703"/>
      <c r="AF48" s="704"/>
    </row>
    <row r="49" spans="2:32" s="91" customFormat="1" ht="15.75" customHeight="1">
      <c r="B49" s="142"/>
      <c r="C49" s="676" t="str">
        <f>IF(D48="月","成人の日","")</f>
        <v/>
      </c>
      <c r="D49" s="677"/>
      <c r="E49" s="678"/>
      <c r="F49" s="666"/>
      <c r="G49" s="666"/>
      <c r="H49" s="666"/>
      <c r="I49" s="666"/>
      <c r="J49" s="666"/>
      <c r="K49" s="666"/>
      <c r="L49" s="666"/>
      <c r="M49" s="666"/>
      <c r="N49" s="666"/>
      <c r="O49" s="666"/>
      <c r="P49" s="679"/>
      <c r="Q49" s="63"/>
      <c r="R49" s="143"/>
      <c r="S49" s="692"/>
      <c r="T49" s="693"/>
      <c r="U49" s="686"/>
      <c r="V49" s="672"/>
      <c r="W49" s="672"/>
      <c r="X49" s="672"/>
      <c r="Y49" s="672"/>
      <c r="Z49" s="672"/>
      <c r="AA49" s="672"/>
      <c r="AB49" s="672"/>
      <c r="AC49" s="672"/>
      <c r="AD49" s="672"/>
      <c r="AE49" s="672"/>
      <c r="AF49" s="687"/>
    </row>
    <row r="50" spans="2:32" s="91" customFormat="1" ht="15.75" customHeight="1">
      <c r="B50" s="142"/>
      <c r="C50" s="292"/>
      <c r="D50" s="293"/>
      <c r="E50" s="678"/>
      <c r="F50" s="666"/>
      <c r="G50" s="666"/>
      <c r="H50" s="666"/>
      <c r="I50" s="666"/>
      <c r="J50" s="666"/>
      <c r="K50" s="666"/>
      <c r="L50" s="666"/>
      <c r="M50" s="666"/>
      <c r="N50" s="666"/>
      <c r="O50" s="666"/>
      <c r="P50" s="679"/>
      <c r="Q50" s="63"/>
      <c r="R50" s="143"/>
      <c r="S50" s="296"/>
      <c r="T50" s="297"/>
      <c r="U50" s="686"/>
      <c r="V50" s="672"/>
      <c r="W50" s="672"/>
      <c r="X50" s="672"/>
      <c r="Y50" s="672"/>
      <c r="Z50" s="672"/>
      <c r="AA50" s="672"/>
      <c r="AB50" s="672"/>
      <c r="AC50" s="672"/>
      <c r="AD50" s="672"/>
      <c r="AE50" s="672"/>
      <c r="AF50" s="687"/>
    </row>
    <row r="51" spans="2:32" s="91" customFormat="1" ht="15" customHeight="1">
      <c r="B51" s="142"/>
      <c r="C51" s="292"/>
      <c r="D51" s="293"/>
      <c r="E51" s="683"/>
      <c r="F51" s="684"/>
      <c r="G51" s="684"/>
      <c r="H51" s="684"/>
      <c r="I51" s="684"/>
      <c r="J51" s="684"/>
      <c r="K51" s="684"/>
      <c r="L51" s="684"/>
      <c r="M51" s="684"/>
      <c r="N51" s="684"/>
      <c r="O51" s="684"/>
      <c r="P51" s="685"/>
      <c r="Q51" s="63"/>
      <c r="R51" s="143"/>
      <c r="S51" s="296"/>
      <c r="T51" s="297"/>
      <c r="U51" s="688"/>
      <c r="V51" s="689"/>
      <c r="W51" s="689"/>
      <c r="X51" s="689"/>
      <c r="Y51" s="689"/>
      <c r="Z51" s="689"/>
      <c r="AA51" s="689"/>
      <c r="AB51" s="689"/>
      <c r="AC51" s="689"/>
      <c r="AD51" s="689"/>
      <c r="AE51" s="689"/>
      <c r="AF51" s="690"/>
    </row>
    <row r="52" spans="2:32" s="91" customFormat="1" ht="15.75" customHeight="1">
      <c r="B52" s="142"/>
      <c r="C52" s="271">
        <f>C48+1</f>
        <v>11</v>
      </c>
      <c r="D52" s="273" t="str">
        <f>IF(C52="","",IF(SEARCH(D48,N$1)&gt;0,MID(N$1,SEARCH(D48,N$1)+1,1),""))</f>
        <v>月</v>
      </c>
      <c r="E52" s="680"/>
      <c r="F52" s="681"/>
      <c r="G52" s="681"/>
      <c r="H52" s="681"/>
      <c r="I52" s="681"/>
      <c r="J52" s="681"/>
      <c r="K52" s="681"/>
      <c r="L52" s="681"/>
      <c r="M52" s="681"/>
      <c r="N52" s="681"/>
      <c r="O52" s="681"/>
      <c r="P52" s="682"/>
      <c r="Q52" s="62"/>
      <c r="R52" s="143"/>
      <c r="S52" s="271">
        <f>S48+1</f>
        <v>19</v>
      </c>
      <c r="T52" s="273" t="str">
        <f>IF(T48="","",IF(SEARCH(T48,AD$40)&gt;0,MID(AD$40,SEARCH(T48,AD$40)+1,1),""))</f>
        <v>火</v>
      </c>
      <c r="U52" s="702"/>
      <c r="V52" s="703"/>
      <c r="W52" s="703"/>
      <c r="X52" s="703"/>
      <c r="Y52" s="703"/>
      <c r="Z52" s="703"/>
      <c r="AA52" s="703"/>
      <c r="AB52" s="703"/>
      <c r="AC52" s="703"/>
      <c r="AD52" s="703"/>
      <c r="AE52" s="703"/>
      <c r="AF52" s="704"/>
    </row>
    <row r="53" spans="2:32" s="91" customFormat="1" ht="15.75" customHeight="1">
      <c r="B53" s="142"/>
      <c r="C53" s="676" t="str">
        <f>IF(D52="月","成人の日","")</f>
        <v>成人の日</v>
      </c>
      <c r="D53" s="677"/>
      <c r="E53" s="678"/>
      <c r="F53" s="666"/>
      <c r="G53" s="666"/>
      <c r="H53" s="666"/>
      <c r="I53" s="666"/>
      <c r="J53" s="666"/>
      <c r="K53" s="666"/>
      <c r="L53" s="666"/>
      <c r="M53" s="666"/>
      <c r="N53" s="666"/>
      <c r="O53" s="666"/>
      <c r="P53" s="679"/>
      <c r="Q53" s="63"/>
      <c r="R53" s="143"/>
      <c r="S53" s="692"/>
      <c r="T53" s="693"/>
      <c r="U53" s="686"/>
      <c r="V53" s="672"/>
      <c r="W53" s="672"/>
      <c r="X53" s="672"/>
      <c r="Y53" s="672"/>
      <c r="Z53" s="672"/>
      <c r="AA53" s="672"/>
      <c r="AB53" s="672"/>
      <c r="AC53" s="672"/>
      <c r="AD53" s="672"/>
      <c r="AE53" s="672"/>
      <c r="AF53" s="687"/>
    </row>
    <row r="54" spans="2:32" s="91" customFormat="1" ht="15.75" customHeight="1">
      <c r="B54" s="142"/>
      <c r="C54" s="292"/>
      <c r="D54" s="293"/>
      <c r="E54" s="678"/>
      <c r="F54" s="666"/>
      <c r="G54" s="666"/>
      <c r="H54" s="666"/>
      <c r="I54" s="666"/>
      <c r="J54" s="666"/>
      <c r="K54" s="666"/>
      <c r="L54" s="666"/>
      <c r="M54" s="666"/>
      <c r="N54" s="666"/>
      <c r="O54" s="666"/>
      <c r="P54" s="679"/>
      <c r="Q54" s="63"/>
      <c r="R54" s="143"/>
      <c r="S54" s="296"/>
      <c r="T54" s="297"/>
      <c r="U54" s="686"/>
      <c r="V54" s="672"/>
      <c r="W54" s="672"/>
      <c r="X54" s="672"/>
      <c r="Y54" s="672"/>
      <c r="Z54" s="672"/>
      <c r="AA54" s="672"/>
      <c r="AB54" s="672"/>
      <c r="AC54" s="672"/>
      <c r="AD54" s="672"/>
      <c r="AE54" s="672"/>
      <c r="AF54" s="687"/>
    </row>
    <row r="55" spans="2:32" s="91" customFormat="1" ht="15.75" customHeight="1">
      <c r="B55" s="142"/>
      <c r="C55" s="292"/>
      <c r="D55" s="293"/>
      <c r="E55" s="683"/>
      <c r="F55" s="684"/>
      <c r="G55" s="684"/>
      <c r="H55" s="684"/>
      <c r="I55" s="684"/>
      <c r="J55" s="684"/>
      <c r="K55" s="684"/>
      <c r="L55" s="684"/>
      <c r="M55" s="684"/>
      <c r="N55" s="684"/>
      <c r="O55" s="684"/>
      <c r="P55" s="685"/>
      <c r="Q55" s="63"/>
      <c r="R55" s="143"/>
      <c r="S55" s="296"/>
      <c r="T55" s="297"/>
      <c r="U55" s="688"/>
      <c r="V55" s="689"/>
      <c r="W55" s="689"/>
      <c r="X55" s="689"/>
      <c r="Y55" s="689"/>
      <c r="Z55" s="689"/>
      <c r="AA55" s="689"/>
      <c r="AB55" s="689"/>
      <c r="AC55" s="689"/>
      <c r="AD55" s="689"/>
      <c r="AE55" s="689"/>
      <c r="AF55" s="690"/>
    </row>
    <row r="56" spans="2:32" s="91" customFormat="1" ht="15.75" customHeight="1">
      <c r="B56" s="142"/>
      <c r="C56" s="271">
        <f>C52+1</f>
        <v>12</v>
      </c>
      <c r="D56" s="273" t="str">
        <f>IF(C56="","",IF(SEARCH(D52,N$1)&gt;0,MID(N$1,SEARCH(D52,N$1)+1,1),""))</f>
        <v>火</v>
      </c>
      <c r="E56" s="680"/>
      <c r="F56" s="681"/>
      <c r="G56" s="681"/>
      <c r="H56" s="681"/>
      <c r="I56" s="681"/>
      <c r="J56" s="681"/>
      <c r="K56" s="681"/>
      <c r="L56" s="681"/>
      <c r="M56" s="681"/>
      <c r="N56" s="681"/>
      <c r="O56" s="681"/>
      <c r="P56" s="682"/>
      <c r="Q56" s="62"/>
      <c r="R56" s="143"/>
      <c r="S56" s="271">
        <f>S52+1</f>
        <v>20</v>
      </c>
      <c r="T56" s="273" t="str">
        <f>IF(T52="","",IF(SEARCH(T52,AD$40)&gt;0,MID(AD$40,SEARCH(T52,AD$40)+1,1),""))</f>
        <v>水</v>
      </c>
      <c r="U56" s="702"/>
      <c r="V56" s="703"/>
      <c r="W56" s="703"/>
      <c r="X56" s="703"/>
      <c r="Y56" s="703"/>
      <c r="Z56" s="703"/>
      <c r="AA56" s="703"/>
      <c r="AB56" s="703"/>
      <c r="AC56" s="703"/>
      <c r="AD56" s="703"/>
      <c r="AE56" s="703"/>
      <c r="AF56" s="704"/>
    </row>
    <row r="57" spans="2:32" s="91" customFormat="1" ht="15.75" customHeight="1">
      <c r="B57" s="142"/>
      <c r="C57" s="676" t="str">
        <f>IF(D56="月","成人の日","")</f>
        <v/>
      </c>
      <c r="D57" s="677"/>
      <c r="E57" s="678"/>
      <c r="F57" s="666"/>
      <c r="G57" s="666"/>
      <c r="H57" s="666"/>
      <c r="I57" s="666"/>
      <c r="J57" s="666"/>
      <c r="K57" s="666"/>
      <c r="L57" s="666"/>
      <c r="M57" s="666"/>
      <c r="N57" s="666"/>
      <c r="O57" s="666"/>
      <c r="P57" s="679"/>
      <c r="Q57" s="63"/>
      <c r="R57" s="143"/>
      <c r="S57" s="692"/>
      <c r="T57" s="693"/>
      <c r="U57" s="686"/>
      <c r="V57" s="672"/>
      <c r="W57" s="672"/>
      <c r="X57" s="672"/>
      <c r="Y57" s="672"/>
      <c r="Z57" s="672"/>
      <c r="AA57" s="672"/>
      <c r="AB57" s="672"/>
      <c r="AC57" s="672"/>
      <c r="AD57" s="672"/>
      <c r="AE57" s="672"/>
      <c r="AF57" s="687"/>
    </row>
    <row r="58" spans="2:32" s="91" customFormat="1" ht="15.75" customHeight="1">
      <c r="B58" s="142"/>
      <c r="C58" s="292"/>
      <c r="D58" s="293"/>
      <c r="E58" s="678"/>
      <c r="F58" s="666"/>
      <c r="G58" s="666"/>
      <c r="H58" s="666"/>
      <c r="I58" s="666"/>
      <c r="J58" s="666"/>
      <c r="K58" s="666"/>
      <c r="L58" s="666"/>
      <c r="M58" s="666"/>
      <c r="N58" s="666"/>
      <c r="O58" s="666"/>
      <c r="P58" s="679"/>
      <c r="Q58" s="63"/>
      <c r="R58" s="143"/>
      <c r="S58" s="296"/>
      <c r="T58" s="297"/>
      <c r="U58" s="705"/>
      <c r="V58" s="706"/>
      <c r="W58" s="706"/>
      <c r="X58" s="706"/>
      <c r="Y58" s="706"/>
      <c r="Z58" s="706"/>
      <c r="AA58" s="706"/>
      <c r="AB58" s="706"/>
      <c r="AC58" s="706"/>
      <c r="AD58" s="706"/>
      <c r="AE58" s="706"/>
      <c r="AF58" s="707"/>
    </row>
    <row r="59" spans="2:32" s="91" customFormat="1" ht="15" customHeight="1">
      <c r="B59" s="142"/>
      <c r="C59" s="292"/>
      <c r="D59" s="293"/>
      <c r="E59" s="683"/>
      <c r="F59" s="684"/>
      <c r="G59" s="684"/>
      <c r="H59" s="684"/>
      <c r="I59" s="684"/>
      <c r="J59" s="684"/>
      <c r="K59" s="684"/>
      <c r="L59" s="684"/>
      <c r="M59" s="684"/>
      <c r="N59" s="684"/>
      <c r="O59" s="684"/>
      <c r="P59" s="685"/>
      <c r="Q59" s="63"/>
      <c r="R59" s="143"/>
      <c r="S59" s="296"/>
      <c r="T59" s="297"/>
      <c r="U59" s="688"/>
      <c r="V59" s="689"/>
      <c r="W59" s="689"/>
      <c r="X59" s="689"/>
      <c r="Y59" s="689"/>
      <c r="Z59" s="689"/>
      <c r="AA59" s="689"/>
      <c r="AB59" s="689"/>
      <c r="AC59" s="689"/>
      <c r="AD59" s="689"/>
      <c r="AE59" s="689"/>
      <c r="AF59" s="690"/>
    </row>
    <row r="60" spans="2:32" s="91" customFormat="1" ht="15.75" customHeight="1">
      <c r="B60" s="142"/>
      <c r="C60" s="271">
        <f>C56+1</f>
        <v>13</v>
      </c>
      <c r="D60" s="273" t="str">
        <f>IF(C60="","",IF(SEARCH(D56,N$1)&gt;0,MID(N$1,SEARCH(D56,N$1)+1,1),""))</f>
        <v>水</v>
      </c>
      <c r="E60" s="680"/>
      <c r="F60" s="681"/>
      <c r="G60" s="681"/>
      <c r="H60" s="681"/>
      <c r="I60" s="681"/>
      <c r="J60" s="681"/>
      <c r="K60" s="681"/>
      <c r="L60" s="681"/>
      <c r="M60" s="681"/>
      <c r="N60" s="681"/>
      <c r="O60" s="681"/>
      <c r="P60" s="682"/>
      <c r="Q60" s="62"/>
      <c r="R60" s="143"/>
      <c r="S60" s="271">
        <f>S56+1</f>
        <v>21</v>
      </c>
      <c r="T60" s="273" t="str">
        <f>IF(T56="","",IF(SEARCH(T56,AD$40)&gt;0,MID(AD$40,SEARCH(T56,AD$40)+1,1),""))</f>
        <v>木</v>
      </c>
      <c r="U60" s="702"/>
      <c r="V60" s="703"/>
      <c r="W60" s="703"/>
      <c r="X60" s="703"/>
      <c r="Y60" s="703"/>
      <c r="Z60" s="703"/>
      <c r="AA60" s="703"/>
      <c r="AB60" s="703"/>
      <c r="AC60" s="703"/>
      <c r="AD60" s="703"/>
      <c r="AE60" s="703"/>
      <c r="AF60" s="704"/>
    </row>
    <row r="61" spans="2:32" s="91" customFormat="1" ht="15.75" customHeight="1">
      <c r="B61" s="142"/>
      <c r="C61" s="676" t="str">
        <f>IF(D60="月","成人の日","")</f>
        <v/>
      </c>
      <c r="D61" s="677"/>
      <c r="E61" s="678"/>
      <c r="F61" s="666"/>
      <c r="G61" s="666"/>
      <c r="H61" s="666"/>
      <c r="I61" s="666"/>
      <c r="J61" s="666"/>
      <c r="K61" s="666"/>
      <c r="L61" s="666"/>
      <c r="M61" s="666"/>
      <c r="N61" s="666"/>
      <c r="O61" s="666"/>
      <c r="P61" s="679"/>
      <c r="Q61" s="63"/>
      <c r="R61" s="143"/>
      <c r="S61" s="692"/>
      <c r="T61" s="693"/>
      <c r="U61" s="686"/>
      <c r="V61" s="672"/>
      <c r="W61" s="672"/>
      <c r="X61" s="672"/>
      <c r="Y61" s="672"/>
      <c r="Z61" s="672"/>
      <c r="AA61" s="672"/>
      <c r="AB61" s="672"/>
      <c r="AC61" s="672"/>
      <c r="AD61" s="672"/>
      <c r="AE61" s="672"/>
      <c r="AF61" s="687"/>
    </row>
    <row r="62" spans="2:32" s="91" customFormat="1" ht="15.75" customHeight="1">
      <c r="B62" s="142"/>
      <c r="C62" s="292"/>
      <c r="D62" s="293"/>
      <c r="E62" s="678"/>
      <c r="F62" s="666"/>
      <c r="G62" s="666"/>
      <c r="H62" s="666"/>
      <c r="I62" s="666"/>
      <c r="J62" s="666"/>
      <c r="K62" s="666"/>
      <c r="L62" s="666"/>
      <c r="M62" s="666"/>
      <c r="N62" s="666"/>
      <c r="O62" s="666"/>
      <c r="P62" s="679"/>
      <c r="Q62" s="63"/>
      <c r="R62" s="143"/>
      <c r="S62" s="296"/>
      <c r="T62" s="297"/>
      <c r="U62" s="686"/>
      <c r="V62" s="672"/>
      <c r="W62" s="672"/>
      <c r="X62" s="672"/>
      <c r="Y62" s="672"/>
      <c r="Z62" s="672"/>
      <c r="AA62" s="672"/>
      <c r="AB62" s="672"/>
      <c r="AC62" s="672"/>
      <c r="AD62" s="672"/>
      <c r="AE62" s="672"/>
      <c r="AF62" s="687"/>
    </row>
    <row r="63" spans="2:32" s="91" customFormat="1" ht="15.75" customHeight="1">
      <c r="B63" s="142"/>
      <c r="C63" s="292"/>
      <c r="D63" s="293"/>
      <c r="E63" s="683"/>
      <c r="F63" s="684"/>
      <c r="G63" s="684"/>
      <c r="H63" s="684"/>
      <c r="I63" s="684"/>
      <c r="J63" s="684"/>
      <c r="K63" s="684"/>
      <c r="L63" s="684"/>
      <c r="M63" s="684"/>
      <c r="N63" s="684"/>
      <c r="O63" s="684"/>
      <c r="P63" s="685"/>
      <c r="Q63" s="63"/>
      <c r="R63" s="143"/>
      <c r="S63" s="296"/>
      <c r="T63" s="297"/>
      <c r="U63" s="688"/>
      <c r="V63" s="689"/>
      <c r="W63" s="689"/>
      <c r="X63" s="689"/>
      <c r="Y63" s="689"/>
      <c r="Z63" s="689"/>
      <c r="AA63" s="689"/>
      <c r="AB63" s="689"/>
      <c r="AC63" s="689"/>
      <c r="AD63" s="689"/>
      <c r="AE63" s="689"/>
      <c r="AF63" s="690"/>
    </row>
    <row r="64" spans="2:32" s="91" customFormat="1" ht="15.75" customHeight="1">
      <c r="B64" s="142"/>
      <c r="C64" s="271">
        <f>C60+1</f>
        <v>14</v>
      </c>
      <c r="D64" s="273" t="str">
        <f>IF(C64="","",IF(SEARCH(D60,N$1)&gt;0,MID(N$1,SEARCH(D60,N$1)+1,1),""))</f>
        <v>木</v>
      </c>
      <c r="E64" s="680"/>
      <c r="F64" s="681"/>
      <c r="G64" s="681"/>
      <c r="H64" s="681"/>
      <c r="I64" s="681"/>
      <c r="J64" s="681"/>
      <c r="K64" s="681"/>
      <c r="L64" s="681"/>
      <c r="M64" s="681"/>
      <c r="N64" s="681"/>
      <c r="O64" s="681"/>
      <c r="P64" s="682"/>
      <c r="Q64" s="62"/>
      <c r="R64" s="143"/>
      <c r="S64" s="271">
        <f>S60+1</f>
        <v>22</v>
      </c>
      <c r="T64" s="273" t="str">
        <f>IF(T60="","",IF(SEARCH(T60,AD$40)&gt;0,MID(AD$40,SEARCH(T60,AD$40)+1,1),""))</f>
        <v>金</v>
      </c>
      <c r="U64" s="702"/>
      <c r="V64" s="703"/>
      <c r="W64" s="703"/>
      <c r="X64" s="703"/>
      <c r="Y64" s="703"/>
      <c r="Z64" s="703"/>
      <c r="AA64" s="703"/>
      <c r="AB64" s="703"/>
      <c r="AC64" s="703"/>
      <c r="AD64" s="703"/>
      <c r="AE64" s="703"/>
      <c r="AF64" s="704"/>
    </row>
    <row r="65" spans="1:32" s="91" customFormat="1" ht="15.75" customHeight="1">
      <c r="B65" s="142"/>
      <c r="C65" s="676" t="str">
        <f>IF(D64="月","成人の日","")</f>
        <v/>
      </c>
      <c r="D65" s="677"/>
      <c r="E65" s="678"/>
      <c r="F65" s="666"/>
      <c r="G65" s="666"/>
      <c r="H65" s="666"/>
      <c r="I65" s="666"/>
      <c r="J65" s="666"/>
      <c r="K65" s="666"/>
      <c r="L65" s="666"/>
      <c r="M65" s="666"/>
      <c r="N65" s="666"/>
      <c r="O65" s="666"/>
      <c r="P65" s="679"/>
      <c r="Q65" s="63"/>
      <c r="R65" s="143"/>
      <c r="S65" s="692"/>
      <c r="T65" s="693"/>
      <c r="U65" s="686"/>
      <c r="V65" s="672"/>
      <c r="W65" s="672"/>
      <c r="X65" s="672"/>
      <c r="Y65" s="672"/>
      <c r="Z65" s="672"/>
      <c r="AA65" s="672"/>
      <c r="AB65" s="672"/>
      <c r="AC65" s="672"/>
      <c r="AD65" s="672"/>
      <c r="AE65" s="672"/>
      <c r="AF65" s="687"/>
    </row>
    <row r="66" spans="1:32" s="91" customFormat="1" ht="15.75" customHeight="1">
      <c r="B66" s="142"/>
      <c r="C66" s="292"/>
      <c r="D66" s="293"/>
      <c r="E66" s="678"/>
      <c r="F66" s="666"/>
      <c r="G66" s="666"/>
      <c r="H66" s="666"/>
      <c r="I66" s="666"/>
      <c r="J66" s="666"/>
      <c r="K66" s="666"/>
      <c r="L66" s="666"/>
      <c r="M66" s="666"/>
      <c r="N66" s="666"/>
      <c r="O66" s="666"/>
      <c r="P66" s="679"/>
      <c r="Q66" s="63"/>
      <c r="R66" s="143"/>
      <c r="S66" s="296"/>
      <c r="T66" s="297"/>
      <c r="U66" s="705" t="s">
        <v>111</v>
      </c>
      <c r="V66" s="706"/>
      <c r="W66" s="706"/>
      <c r="X66" s="706"/>
      <c r="Y66" s="706"/>
      <c r="Z66" s="706"/>
      <c r="AA66" s="706"/>
      <c r="AB66" s="706"/>
      <c r="AC66" s="706"/>
      <c r="AD66" s="706"/>
      <c r="AE66" s="706"/>
      <c r="AF66" s="707"/>
    </row>
    <row r="67" spans="1:32" s="91" customFormat="1" ht="15" customHeight="1">
      <c r="B67" s="142"/>
      <c r="C67" s="292"/>
      <c r="D67" s="293"/>
      <c r="E67" s="683"/>
      <c r="F67" s="684"/>
      <c r="G67" s="684"/>
      <c r="H67" s="684"/>
      <c r="I67" s="684"/>
      <c r="J67" s="684"/>
      <c r="K67" s="684"/>
      <c r="L67" s="684"/>
      <c r="M67" s="684"/>
      <c r="N67" s="684"/>
      <c r="O67" s="684"/>
      <c r="P67" s="685"/>
      <c r="Q67" s="63"/>
      <c r="R67" s="143"/>
      <c r="S67" s="296"/>
      <c r="T67" s="297"/>
      <c r="U67" s="688"/>
      <c r="V67" s="689"/>
      <c r="W67" s="689"/>
      <c r="X67" s="689"/>
      <c r="Y67" s="689"/>
      <c r="Z67" s="689"/>
      <c r="AA67" s="689"/>
      <c r="AB67" s="689"/>
      <c r="AC67" s="689"/>
      <c r="AD67" s="689"/>
      <c r="AE67" s="689"/>
      <c r="AF67" s="690"/>
    </row>
    <row r="68" spans="1:32" s="91" customFormat="1" ht="15.75" customHeight="1">
      <c r="B68" s="142"/>
      <c r="C68" s="271">
        <f>C64+1</f>
        <v>15</v>
      </c>
      <c r="D68" s="273" t="str">
        <f>IF(C68="","",IF(SEARCH(D64,N$1)&gt;0,MID(N$1,SEARCH(D64,N$1)+1,1),""))</f>
        <v>金</v>
      </c>
      <c r="E68" s="680"/>
      <c r="F68" s="681"/>
      <c r="G68" s="681"/>
      <c r="H68" s="681"/>
      <c r="I68" s="681"/>
      <c r="J68" s="681"/>
      <c r="K68" s="681"/>
      <c r="L68" s="681"/>
      <c r="M68" s="681"/>
      <c r="N68" s="681"/>
      <c r="O68" s="681"/>
      <c r="P68" s="682"/>
      <c r="Q68" s="62"/>
      <c r="R68" s="143"/>
      <c r="S68" s="271">
        <f>S64+1</f>
        <v>23</v>
      </c>
      <c r="T68" s="273" t="str">
        <f>IF(T64="","",IF(SEARCH(T64,AD$40)&gt;0,MID(AD$40,SEARCH(T64,AD$40)+1,1),""))</f>
        <v>土</v>
      </c>
      <c r="U68" s="702"/>
      <c r="V68" s="703"/>
      <c r="W68" s="703"/>
      <c r="X68" s="703"/>
      <c r="Y68" s="703"/>
      <c r="Z68" s="703"/>
      <c r="AA68" s="703"/>
      <c r="AB68" s="703"/>
      <c r="AC68" s="703"/>
      <c r="AD68" s="703"/>
      <c r="AE68" s="703"/>
      <c r="AF68" s="704"/>
    </row>
    <row r="69" spans="1:32" s="91" customFormat="1" ht="15.75" customHeight="1">
      <c r="B69" s="142"/>
      <c r="C69" s="676" t="str">
        <f>IF(D68="月","成人の日","")</f>
        <v/>
      </c>
      <c r="D69" s="677"/>
      <c r="E69" s="678"/>
      <c r="F69" s="666"/>
      <c r="G69" s="666"/>
      <c r="H69" s="666"/>
      <c r="I69" s="666"/>
      <c r="J69" s="666"/>
      <c r="K69" s="666"/>
      <c r="L69" s="666"/>
      <c r="M69" s="666"/>
      <c r="N69" s="666"/>
      <c r="O69" s="666"/>
      <c r="P69" s="679"/>
      <c r="Q69" s="63"/>
      <c r="R69" s="143"/>
      <c r="S69" s="692"/>
      <c r="T69" s="693"/>
      <c r="U69" s="686"/>
      <c r="V69" s="672"/>
      <c r="W69" s="672"/>
      <c r="X69" s="672"/>
      <c r="Y69" s="672"/>
      <c r="Z69" s="672"/>
      <c r="AA69" s="672"/>
      <c r="AB69" s="672"/>
      <c r="AC69" s="672"/>
      <c r="AD69" s="672"/>
      <c r="AE69" s="672"/>
      <c r="AF69" s="687"/>
    </row>
    <row r="70" spans="1:32" s="91" customFormat="1" ht="15.75" customHeight="1">
      <c r="B70" s="142"/>
      <c r="C70" s="292"/>
      <c r="D70" s="293"/>
      <c r="E70" s="705"/>
      <c r="F70" s="706"/>
      <c r="G70" s="706"/>
      <c r="H70" s="706"/>
      <c r="I70" s="706"/>
      <c r="J70" s="706"/>
      <c r="K70" s="706"/>
      <c r="L70" s="706"/>
      <c r="M70" s="706"/>
      <c r="N70" s="706"/>
      <c r="O70" s="706"/>
      <c r="P70" s="707"/>
      <c r="Q70" s="63"/>
      <c r="R70" s="143"/>
      <c r="S70" s="296"/>
      <c r="T70" s="364"/>
      <c r="U70" s="694"/>
      <c r="V70" s="695"/>
      <c r="W70" s="695"/>
      <c r="X70" s="695"/>
      <c r="Y70" s="695"/>
      <c r="Z70" s="695"/>
      <c r="AA70" s="695"/>
      <c r="AB70" s="695"/>
      <c r="AC70" s="695"/>
      <c r="AD70" s="695"/>
      <c r="AE70" s="695"/>
      <c r="AF70" s="696"/>
    </row>
    <row r="71" spans="1:32" s="91" customFormat="1" ht="15.75" customHeight="1">
      <c r="B71" s="142"/>
      <c r="C71" s="292"/>
      <c r="D71" s="293"/>
      <c r="E71" s="683"/>
      <c r="F71" s="684"/>
      <c r="G71" s="684"/>
      <c r="H71" s="684"/>
      <c r="I71" s="684"/>
      <c r="J71" s="684"/>
      <c r="K71" s="684"/>
      <c r="L71" s="684"/>
      <c r="M71" s="684"/>
      <c r="N71" s="684"/>
      <c r="O71" s="684"/>
      <c r="P71" s="685"/>
      <c r="Q71" s="63"/>
      <c r="R71" s="143"/>
      <c r="S71" s="296"/>
      <c r="T71" s="297"/>
      <c r="U71" s="688"/>
      <c r="V71" s="689"/>
      <c r="W71" s="689"/>
      <c r="X71" s="689"/>
      <c r="Y71" s="689"/>
      <c r="Z71" s="689"/>
      <c r="AA71" s="689"/>
      <c r="AB71" s="689"/>
      <c r="AC71" s="689"/>
      <c r="AD71" s="689"/>
      <c r="AE71" s="689"/>
      <c r="AF71" s="690"/>
    </row>
    <row r="72" spans="1:32" s="91" customFormat="1" ht="15.75" customHeight="1">
      <c r="B72" s="142"/>
      <c r="C72" s="271">
        <f>C68+1</f>
        <v>16</v>
      </c>
      <c r="D72" s="273" t="str">
        <f>IF(C72="","",IF(SEARCH(D68,N$1)&gt;0,MID(N$1,SEARCH(D68,N$1)+1,1),""))</f>
        <v>土</v>
      </c>
      <c r="E72" s="680"/>
      <c r="F72" s="681"/>
      <c r="G72" s="681"/>
      <c r="H72" s="681"/>
      <c r="I72" s="681"/>
      <c r="J72" s="681"/>
      <c r="K72" s="681"/>
      <c r="L72" s="681"/>
      <c r="M72" s="681"/>
      <c r="N72" s="681"/>
      <c r="O72" s="681"/>
      <c r="P72" s="682"/>
      <c r="Q72" s="62"/>
      <c r="R72" s="143"/>
      <c r="S72" s="271">
        <f>S68+1</f>
        <v>24</v>
      </c>
      <c r="T72" s="273" t="str">
        <f>IF(T68="","",IF(SEARCH(T68,AD$40)&gt;0,MID(AD$40,SEARCH(T68,AD$40)+1,1),""))</f>
        <v>日</v>
      </c>
      <c r="U72" s="702"/>
      <c r="V72" s="703"/>
      <c r="W72" s="703"/>
      <c r="X72" s="703"/>
      <c r="Y72" s="703"/>
      <c r="Z72" s="703"/>
      <c r="AA72" s="703"/>
      <c r="AB72" s="703"/>
      <c r="AC72" s="703"/>
      <c r="AD72" s="703"/>
      <c r="AE72" s="703"/>
      <c r="AF72" s="704"/>
    </row>
    <row r="73" spans="1:32" s="91" customFormat="1" ht="15.75" customHeight="1">
      <c r="B73" s="142"/>
      <c r="C73" s="676"/>
      <c r="D73" s="677"/>
      <c r="E73" s="678"/>
      <c r="F73" s="666"/>
      <c r="G73" s="666"/>
      <c r="H73" s="666"/>
      <c r="I73" s="666"/>
      <c r="J73" s="666"/>
      <c r="K73" s="666"/>
      <c r="L73" s="666"/>
      <c r="M73" s="666"/>
      <c r="N73" s="666"/>
      <c r="O73" s="666"/>
      <c r="P73" s="679"/>
      <c r="Q73" s="63"/>
      <c r="R73" s="143"/>
      <c r="S73" s="676"/>
      <c r="T73" s="677"/>
      <c r="U73" s="686"/>
      <c r="V73" s="672"/>
      <c r="W73" s="672"/>
      <c r="X73" s="672"/>
      <c r="Y73" s="672"/>
      <c r="Z73" s="672"/>
      <c r="AA73" s="672"/>
      <c r="AB73" s="672"/>
      <c r="AC73" s="672"/>
      <c r="AD73" s="672"/>
      <c r="AE73" s="672"/>
      <c r="AF73" s="687"/>
    </row>
    <row r="74" spans="1:32" s="91" customFormat="1" ht="15.75" customHeight="1">
      <c r="B74" s="142"/>
      <c r="C74" s="291"/>
      <c r="D74" s="298"/>
      <c r="E74" s="678"/>
      <c r="F74" s="666"/>
      <c r="G74" s="666"/>
      <c r="H74" s="666"/>
      <c r="I74" s="666"/>
      <c r="J74" s="666"/>
      <c r="K74" s="666"/>
      <c r="L74" s="666"/>
      <c r="M74" s="666"/>
      <c r="N74" s="666"/>
      <c r="O74" s="666"/>
      <c r="P74" s="679"/>
      <c r="Q74" s="62"/>
      <c r="R74" s="143"/>
      <c r="S74" s="291"/>
      <c r="T74" s="298"/>
      <c r="U74" s="686"/>
      <c r="V74" s="672"/>
      <c r="W74" s="672"/>
      <c r="X74" s="672"/>
      <c r="Y74" s="672"/>
      <c r="Z74" s="672"/>
      <c r="AA74" s="672"/>
      <c r="AB74" s="672"/>
      <c r="AC74" s="672"/>
      <c r="AD74" s="672"/>
      <c r="AE74" s="672"/>
      <c r="AF74" s="687"/>
    </row>
    <row r="75" spans="1:32" s="91" customFormat="1" ht="15.75" customHeight="1">
      <c r="B75" s="142"/>
      <c r="C75" s="710"/>
      <c r="D75" s="711"/>
      <c r="E75" s="683"/>
      <c r="F75" s="684"/>
      <c r="G75" s="684"/>
      <c r="H75" s="684"/>
      <c r="I75" s="684"/>
      <c r="J75" s="684"/>
      <c r="K75" s="684"/>
      <c r="L75" s="684"/>
      <c r="M75" s="684"/>
      <c r="N75" s="684"/>
      <c r="O75" s="684"/>
      <c r="P75" s="685"/>
      <c r="Q75" s="422"/>
      <c r="R75" s="143"/>
      <c r="S75" s="708"/>
      <c r="T75" s="709"/>
      <c r="U75" s="688"/>
      <c r="V75" s="689"/>
      <c r="W75" s="689"/>
      <c r="X75" s="689"/>
      <c r="Y75" s="689"/>
      <c r="Z75" s="689"/>
      <c r="AA75" s="689"/>
      <c r="AB75" s="689"/>
      <c r="AC75" s="689"/>
      <c r="AD75" s="689"/>
      <c r="AE75" s="689"/>
      <c r="AF75" s="690"/>
    </row>
    <row r="76" spans="1:32" ht="6" customHeight="1">
      <c r="A76" s="91"/>
      <c r="Q76" s="423"/>
    </row>
  </sheetData>
  <mergeCells count="189">
    <mergeCell ref="U27:AF27"/>
    <mergeCell ref="U28:AF28"/>
    <mergeCell ref="N1:O1"/>
    <mergeCell ref="N2:O2"/>
    <mergeCell ref="N3:O3"/>
    <mergeCell ref="P2:Q3"/>
    <mergeCell ref="N40:O40"/>
    <mergeCell ref="E18:P18"/>
    <mergeCell ref="S14:T14"/>
    <mergeCell ref="U14:AF14"/>
    <mergeCell ref="U22:AF22"/>
    <mergeCell ref="U23:AF24"/>
    <mergeCell ref="E17:P17"/>
    <mergeCell ref="E22:P22"/>
    <mergeCell ref="E21:P21"/>
    <mergeCell ref="E10:P10"/>
    <mergeCell ref="U36:AF36"/>
    <mergeCell ref="H38:L39"/>
    <mergeCell ref="X38:AB39"/>
    <mergeCell ref="U13:AF13"/>
    <mergeCell ref="U11:AF12"/>
    <mergeCell ref="S22:T22"/>
    <mergeCell ref="U29:AF29"/>
    <mergeCell ref="U15:AF16"/>
    <mergeCell ref="U19:AF20"/>
    <mergeCell ref="U9:AF9"/>
    <mergeCell ref="N42:O42"/>
    <mergeCell ref="C6:D6"/>
    <mergeCell ref="U2:U3"/>
    <mergeCell ref="S2:T3"/>
    <mergeCell ref="E6:P6"/>
    <mergeCell ref="E7:P7"/>
    <mergeCell ref="E8:P8"/>
    <mergeCell ref="C2:D3"/>
    <mergeCell ref="E2:E3"/>
    <mergeCell ref="U5:AF5"/>
    <mergeCell ref="U7:AF8"/>
    <mergeCell ref="S30:T30"/>
    <mergeCell ref="S41:T42"/>
    <mergeCell ref="U41:U42"/>
    <mergeCell ref="E9:P9"/>
    <mergeCell ref="U34:AF34"/>
    <mergeCell ref="U35:AF35"/>
    <mergeCell ref="U33:AF33"/>
    <mergeCell ref="E34:P34"/>
    <mergeCell ref="E35:P35"/>
    <mergeCell ref="E29:P29"/>
    <mergeCell ref="U30:AF30"/>
    <mergeCell ref="E33:P33"/>
    <mergeCell ref="S49:T49"/>
    <mergeCell ref="C75:D75"/>
    <mergeCell ref="C65:D65"/>
    <mergeCell ref="C61:D61"/>
    <mergeCell ref="C73:D73"/>
    <mergeCell ref="C57:D57"/>
    <mergeCell ref="S6:T6"/>
    <mergeCell ref="C10:D10"/>
    <mergeCell ref="E12:P12"/>
    <mergeCell ref="E15:P15"/>
    <mergeCell ref="E16:P16"/>
    <mergeCell ref="C49:D49"/>
    <mergeCell ref="C36:D36"/>
    <mergeCell ref="C34:D34"/>
    <mergeCell ref="C30:D30"/>
    <mergeCell ref="F41:G42"/>
    <mergeCell ref="H41:H42"/>
    <mergeCell ref="E49:P49"/>
    <mergeCell ref="E36:P36"/>
    <mergeCell ref="E44:P44"/>
    <mergeCell ref="E30:P30"/>
    <mergeCell ref="S36:T36"/>
    <mergeCell ref="E57:P57"/>
    <mergeCell ref="E51:P51"/>
    <mergeCell ref="S10:T10"/>
    <mergeCell ref="U21:AF21"/>
    <mergeCell ref="U10:AF10"/>
    <mergeCell ref="S75:T75"/>
    <mergeCell ref="U75:AF75"/>
    <mergeCell ref="E74:P74"/>
    <mergeCell ref="E75:P75"/>
    <mergeCell ref="E73:P73"/>
    <mergeCell ref="U72:AF72"/>
    <mergeCell ref="S73:T73"/>
    <mergeCell ref="U49:AF49"/>
    <mergeCell ref="E48:P48"/>
    <mergeCell ref="U52:AF52"/>
    <mergeCell ref="E52:P52"/>
    <mergeCell ref="AD42:AF42"/>
    <mergeCell ref="U44:AF44"/>
    <mergeCell ref="V41:W42"/>
    <mergeCell ref="X41:X42"/>
    <mergeCell ref="U51:AF51"/>
    <mergeCell ref="E50:P50"/>
    <mergeCell ref="U48:AF48"/>
    <mergeCell ref="E66:P66"/>
    <mergeCell ref="U60:AF60"/>
    <mergeCell ref="E60:P60"/>
    <mergeCell ref="C69:D69"/>
    <mergeCell ref="E69:P69"/>
    <mergeCell ref="U73:AF73"/>
    <mergeCell ref="E72:P72"/>
    <mergeCell ref="U74:AF74"/>
    <mergeCell ref="E70:P70"/>
    <mergeCell ref="E71:P71"/>
    <mergeCell ref="U71:AF71"/>
    <mergeCell ref="U70:AF70"/>
    <mergeCell ref="E61:P61"/>
    <mergeCell ref="U62:AF62"/>
    <mergeCell ref="E63:P63"/>
    <mergeCell ref="U63:AF63"/>
    <mergeCell ref="U68:AF68"/>
    <mergeCell ref="S69:T69"/>
    <mergeCell ref="U69:AF69"/>
    <mergeCell ref="U66:AF66"/>
    <mergeCell ref="E67:P67"/>
    <mergeCell ref="U67:AF67"/>
    <mergeCell ref="E68:P68"/>
    <mergeCell ref="C53:D53"/>
    <mergeCell ref="U56:AF56"/>
    <mergeCell ref="U65:AF65"/>
    <mergeCell ref="E64:P64"/>
    <mergeCell ref="U64:AF64"/>
    <mergeCell ref="S65:T65"/>
    <mergeCell ref="S61:T61"/>
    <mergeCell ref="U61:AF61"/>
    <mergeCell ref="E65:P65"/>
    <mergeCell ref="E62:P62"/>
    <mergeCell ref="S57:T57"/>
    <mergeCell ref="U57:AF57"/>
    <mergeCell ref="E56:P56"/>
    <mergeCell ref="E53:P53"/>
    <mergeCell ref="S53:T53"/>
    <mergeCell ref="U53:AF53"/>
    <mergeCell ref="E58:P58"/>
    <mergeCell ref="U58:AF58"/>
    <mergeCell ref="E59:P59"/>
    <mergeCell ref="U59:AF59"/>
    <mergeCell ref="E54:P54"/>
    <mergeCell ref="U54:AF54"/>
    <mergeCell ref="E55:P55"/>
    <mergeCell ref="U55:AF55"/>
    <mergeCell ref="E45:P45"/>
    <mergeCell ref="S45:T45"/>
    <mergeCell ref="U45:AF45"/>
    <mergeCell ref="N41:O41"/>
    <mergeCell ref="P41:Q42"/>
    <mergeCell ref="F2:G3"/>
    <mergeCell ref="AD1:AF1"/>
    <mergeCell ref="V2:W3"/>
    <mergeCell ref="X2:X3"/>
    <mergeCell ref="AD2:AF2"/>
    <mergeCell ref="AD3:AF3"/>
    <mergeCell ref="L2:L3"/>
    <mergeCell ref="H2:H3"/>
    <mergeCell ref="U25:AF25"/>
    <mergeCell ref="E23:P23"/>
    <mergeCell ref="E5:P5"/>
    <mergeCell ref="U17:AF17"/>
    <mergeCell ref="S18:T18"/>
    <mergeCell ref="U18:AF18"/>
    <mergeCell ref="E14:P14"/>
    <mergeCell ref="E13:P13"/>
    <mergeCell ref="E11:P11"/>
    <mergeCell ref="U6:AF6"/>
    <mergeCell ref="S34:T34"/>
    <mergeCell ref="C26:D26"/>
    <mergeCell ref="C18:D18"/>
    <mergeCell ref="C14:D14"/>
    <mergeCell ref="C22:D22"/>
    <mergeCell ref="E19:P19"/>
    <mergeCell ref="E25:P25"/>
    <mergeCell ref="E24:P24"/>
    <mergeCell ref="E20:P20"/>
    <mergeCell ref="U50:AF50"/>
    <mergeCell ref="E27:P27"/>
    <mergeCell ref="E28:P28"/>
    <mergeCell ref="U26:AF26"/>
    <mergeCell ref="E26:P26"/>
    <mergeCell ref="U46:AF46"/>
    <mergeCell ref="U47:AF47"/>
    <mergeCell ref="AD41:AF41"/>
    <mergeCell ref="AD40:AF40"/>
    <mergeCell ref="S26:T26"/>
    <mergeCell ref="E47:P47"/>
    <mergeCell ref="E46:P46"/>
    <mergeCell ref="E31:P31"/>
    <mergeCell ref="U31:AF32"/>
    <mergeCell ref="E32:P32"/>
    <mergeCell ref="C45:D45"/>
  </mergeCells>
  <phoneticPr fontId="2"/>
  <conditionalFormatting sqref="S36:T36">
    <cfRule type="expression" dxfId="1457" priority="822" stopIfTrue="1">
      <formula>$T33="日"</formula>
    </cfRule>
  </conditionalFormatting>
  <conditionalFormatting sqref="T35">
    <cfRule type="cellIs" dxfId="1456" priority="823" stopIfTrue="1" operator="equal">
      <formula>"土"</formula>
    </cfRule>
    <cfRule type="cellIs" dxfId="1455" priority="824" stopIfTrue="1" operator="equal">
      <formula>"日"</formula>
    </cfRule>
    <cfRule type="expression" dxfId="1454" priority="825" stopIfTrue="1">
      <formula>$T33="日"</formula>
    </cfRule>
  </conditionalFormatting>
  <conditionalFormatting sqref="S9:T9 S13:T13 S17:T17 S21:T21 S25:T25 S29:T29 S33:T33">
    <cfRule type="expression" dxfId="1453" priority="828" stopIfTrue="1">
      <formula>$T9="土"</formula>
    </cfRule>
    <cfRule type="expression" dxfId="1452" priority="829" stopIfTrue="1">
      <formula>$T9="日"</formula>
    </cfRule>
  </conditionalFormatting>
  <conditionalFormatting sqref="S35">
    <cfRule type="expression" dxfId="1451" priority="831" stopIfTrue="1">
      <formula>$T35="日"</formula>
    </cfRule>
    <cfRule type="expression" dxfId="1450" priority="832" stopIfTrue="1">
      <formula>$T35="土"</formula>
    </cfRule>
    <cfRule type="expression" dxfId="1449" priority="833" stopIfTrue="1">
      <formula>$T33="日"</formula>
    </cfRule>
  </conditionalFormatting>
  <conditionalFormatting sqref="C35">
    <cfRule type="expression" dxfId="1448" priority="842" stopIfTrue="1">
      <formula>D35="土"</formula>
    </cfRule>
    <cfRule type="expression" dxfId="1447" priority="843" stopIfTrue="1">
      <formula>D35="日"</formula>
    </cfRule>
    <cfRule type="expression" dxfId="1446" priority="844" stopIfTrue="1">
      <formula>D35="月"</formula>
    </cfRule>
  </conditionalFormatting>
  <conditionalFormatting sqref="E48 E35 E56 E60 E64 E68 E72 E52 U44 U48 U52 U56 U60 U64 U68 U72 U74 E44 U5 U9 U13 U17 U21 U25 U29 U33 U35 E5 E33 E13 E17 E21 E25 E29">
    <cfRule type="cellIs" dxfId="1445" priority="845" stopIfTrue="1" operator="between">
      <formula>"1"</formula>
      <formula>"3"</formula>
    </cfRule>
  </conditionalFormatting>
  <conditionalFormatting sqref="R5">
    <cfRule type="cellIs" dxfId="1444" priority="848" stopIfTrue="1" operator="between">
      <formula>"1"</formula>
      <formula>"1"</formula>
    </cfRule>
  </conditionalFormatting>
  <conditionalFormatting sqref="E1:I1 U1:Y1">
    <cfRule type="cellIs" dxfId="1443" priority="849" stopIfTrue="1" operator="between">
      <formula>23</formula>
      <formula>23</formula>
    </cfRule>
  </conditionalFormatting>
  <conditionalFormatting sqref="D1 T1">
    <cfRule type="cellIs" dxfId="1442" priority="850" stopIfTrue="1" operator="between">
      <formula>23</formula>
      <formula>23</formula>
    </cfRule>
    <cfRule type="cellIs" dxfId="1441" priority="851" stopIfTrue="1" operator="between">
      <formula>24</formula>
      <formula>24</formula>
    </cfRule>
  </conditionalFormatting>
  <conditionalFormatting sqref="T44 T48 T52 T56 T60 T64 T68 T72 D35 D5 D44 D72 D48 D52 D56 D60 D64 D68 D9 D13 D17 D21 D25 D29">
    <cfRule type="expression" dxfId="1440" priority="852" stopIfTrue="1">
      <formula>D5="土"</formula>
    </cfRule>
    <cfRule type="expression" dxfId="1439" priority="853" stopIfTrue="1">
      <formula>D5="日"</formula>
    </cfRule>
  </conditionalFormatting>
  <conditionalFormatting sqref="C5">
    <cfRule type="expression" dxfId="1438" priority="819" stopIfTrue="1">
      <formula>D5="土"</formula>
    </cfRule>
    <cfRule type="expression" dxfId="1437" priority="820" stopIfTrue="1">
      <formula>D5="日"</formula>
    </cfRule>
  </conditionalFormatting>
  <conditionalFormatting sqref="C9">
    <cfRule type="expression" dxfId="1436" priority="795" stopIfTrue="1">
      <formula>D9="土"</formula>
    </cfRule>
    <cfRule type="expression" dxfId="1435" priority="796" stopIfTrue="1">
      <formula>D9="日"</formula>
    </cfRule>
  </conditionalFormatting>
  <conditionalFormatting sqref="C17">
    <cfRule type="expression" dxfId="1434" priority="788" stopIfTrue="1">
      <formula>D17="土"</formula>
    </cfRule>
    <cfRule type="expression" dxfId="1433" priority="789" stopIfTrue="1">
      <formula>D17="日"</formula>
    </cfRule>
  </conditionalFormatting>
  <conditionalFormatting sqref="C21">
    <cfRule type="expression" dxfId="1432" priority="780" stopIfTrue="1">
      <formula>D21="土"</formula>
    </cfRule>
    <cfRule type="expression" dxfId="1431" priority="781" stopIfTrue="1">
      <formula>D21="日"</formula>
    </cfRule>
  </conditionalFormatting>
  <conditionalFormatting sqref="C25">
    <cfRule type="expression" dxfId="1430" priority="769" stopIfTrue="1">
      <formula>D25="土"</formula>
    </cfRule>
    <cfRule type="expression" dxfId="1429" priority="770" stopIfTrue="1">
      <formula>D25="日"</formula>
    </cfRule>
  </conditionalFormatting>
  <conditionalFormatting sqref="C29">
    <cfRule type="expression" dxfId="1428" priority="755" stopIfTrue="1">
      <formula>D29="土"</formula>
    </cfRule>
    <cfRule type="expression" dxfId="1427" priority="756" stopIfTrue="1">
      <formula>D29="日"</formula>
    </cfRule>
  </conditionalFormatting>
  <conditionalFormatting sqref="C33">
    <cfRule type="expression" dxfId="1426" priority="738" stopIfTrue="1">
      <formula>D33="土"</formula>
    </cfRule>
    <cfRule type="expression" dxfId="1425" priority="739" stopIfTrue="1">
      <formula>D33="日"</formula>
    </cfRule>
  </conditionalFormatting>
  <conditionalFormatting sqref="C13">
    <cfRule type="expression" dxfId="1424" priority="736" stopIfTrue="1">
      <formula>D13="土"</formula>
    </cfRule>
    <cfRule type="expression" dxfId="1423" priority="737" stopIfTrue="1">
      <formula>D13="日"</formula>
    </cfRule>
  </conditionalFormatting>
  <conditionalFormatting sqref="C45:D45 C49:D49 C53:D53 C57:D57 C61:D61 C73 C69 C65">
    <cfRule type="cellIs" dxfId="1422" priority="714" stopIfTrue="1" operator="equal">
      <formula>"成人の日"</formula>
    </cfRule>
  </conditionalFormatting>
  <conditionalFormatting sqref="C48">
    <cfRule type="expression" dxfId="1421" priority="606" stopIfTrue="1">
      <formula>D48="土"</formula>
    </cfRule>
    <cfRule type="expression" dxfId="1420" priority="607" stopIfTrue="1">
      <formula>D48="日"</formula>
    </cfRule>
  </conditionalFormatting>
  <conditionalFormatting sqref="C44">
    <cfRule type="expression" dxfId="1419" priority="604" stopIfTrue="1">
      <formula>D44="土"</formula>
    </cfRule>
    <cfRule type="expression" dxfId="1418" priority="605" stopIfTrue="1">
      <formula>D44="日"</formula>
    </cfRule>
  </conditionalFormatting>
  <conditionalFormatting sqref="C52">
    <cfRule type="expression" dxfId="1417" priority="600" stopIfTrue="1">
      <formula>D52="土"</formula>
    </cfRule>
    <cfRule type="expression" dxfId="1416" priority="601" stopIfTrue="1">
      <formula>D52="日"</formula>
    </cfRule>
  </conditionalFormatting>
  <conditionalFormatting sqref="C56">
    <cfRule type="expression" dxfId="1415" priority="2" stopIfTrue="1">
      <formula>D56="月"</formula>
    </cfRule>
    <cfRule type="expression" dxfId="1414" priority="596" stopIfTrue="1">
      <formula>D56="土"</formula>
    </cfRule>
    <cfRule type="expression" dxfId="1413" priority="597" stopIfTrue="1">
      <formula>D56="日"</formula>
    </cfRule>
  </conditionalFormatting>
  <conditionalFormatting sqref="C60">
    <cfRule type="expression" dxfId="1412" priority="5" stopIfTrue="1">
      <formula>D60="土"</formula>
    </cfRule>
    <cfRule type="expression" dxfId="1411" priority="592" stopIfTrue="1">
      <formula>D60="日"</formula>
    </cfRule>
    <cfRule type="expression" dxfId="1410" priority="593" stopIfTrue="1">
      <formula>D60="月"</formula>
    </cfRule>
  </conditionalFormatting>
  <conditionalFormatting sqref="C64">
    <cfRule type="expression" dxfId="1409" priority="568" stopIfTrue="1">
      <formula>D64="土"</formula>
    </cfRule>
    <cfRule type="expression" dxfId="1408" priority="588" stopIfTrue="1">
      <formula>D64="日"</formula>
    </cfRule>
  </conditionalFormatting>
  <conditionalFormatting sqref="C68">
    <cfRule type="expression" dxfId="1407" priority="584" stopIfTrue="1">
      <formula>D68="土"</formula>
    </cfRule>
    <cfRule type="expression" dxfId="1406" priority="585" stopIfTrue="1">
      <formula>D68="日"</formula>
    </cfRule>
  </conditionalFormatting>
  <conditionalFormatting sqref="C72">
    <cfRule type="expression" dxfId="1405" priority="580" stopIfTrue="1">
      <formula>D72="土"</formula>
    </cfRule>
    <cfRule type="expression" dxfId="1404" priority="581" stopIfTrue="1">
      <formula>D72="日"</formula>
    </cfRule>
  </conditionalFormatting>
  <conditionalFormatting sqref="C64">
    <cfRule type="expression" dxfId="1403" priority="589" stopIfTrue="1">
      <formula>$D60="日"</formula>
    </cfRule>
  </conditionalFormatting>
  <conditionalFormatting sqref="S44 S48 S52 S56 S60 S64 S68 S72">
    <cfRule type="expression" dxfId="1402" priority="564" stopIfTrue="1">
      <formula>T44="土"</formula>
    </cfRule>
    <cfRule type="expression" dxfId="1401" priority="565" stopIfTrue="1">
      <formula>T44="日"</formula>
    </cfRule>
  </conditionalFormatting>
  <conditionalFormatting sqref="D21">
    <cfRule type="expression" dxfId="1400" priority="881" stopIfTrue="1">
      <formula>T60="土"</formula>
    </cfRule>
    <cfRule type="expression" dxfId="1399" priority="882" stopIfTrue="1">
      <formula>T60="日"</formula>
    </cfRule>
  </conditionalFormatting>
  <conditionalFormatting sqref="D33">
    <cfRule type="expression" dxfId="1398" priority="905" stopIfTrue="1">
      <formula>T72="土"</formula>
    </cfRule>
    <cfRule type="expression" dxfId="1397" priority="906" stopIfTrue="1">
      <formula>T72="日"</formula>
    </cfRule>
  </conditionalFormatting>
  <conditionalFormatting sqref="D48">
    <cfRule type="expression" dxfId="1396" priority="299" stopIfTrue="1">
      <formula>$D44="日"</formula>
    </cfRule>
  </conditionalFormatting>
  <conditionalFormatting sqref="D52">
    <cfRule type="expression" dxfId="1395" priority="296" stopIfTrue="1">
      <formula>$D48="日"</formula>
    </cfRule>
  </conditionalFormatting>
  <conditionalFormatting sqref="D56">
    <cfRule type="expression" dxfId="1394" priority="293" stopIfTrue="1">
      <formula>$D52="日"</formula>
    </cfRule>
  </conditionalFormatting>
  <conditionalFormatting sqref="D60">
    <cfRule type="expression" dxfId="1393" priority="290" stopIfTrue="1">
      <formula>$D56="日"</formula>
    </cfRule>
  </conditionalFormatting>
  <conditionalFormatting sqref="D64">
    <cfRule type="expression" dxfId="1392" priority="287" stopIfTrue="1">
      <formula>$D60="日"</formula>
    </cfRule>
  </conditionalFormatting>
  <conditionalFormatting sqref="D68">
    <cfRule type="expression" dxfId="1391" priority="284" stopIfTrue="1">
      <formula>$D64="日"</formula>
    </cfRule>
  </conditionalFormatting>
  <conditionalFormatting sqref="S9:T9 S13:T13 S17:T17 S21:T21 S29:T29 S33:T33">
    <cfRule type="expression" dxfId="1390" priority="830" stopIfTrue="1">
      <formula>$T9="月"</formula>
    </cfRule>
  </conditionalFormatting>
  <conditionalFormatting sqref="C44:D44">
    <cfRule type="expression" dxfId="1389" priority="1">
      <formula>$D$44="月"</formula>
    </cfRule>
  </conditionalFormatting>
  <dataValidations disablePrompts="1" count="1">
    <dataValidation imeMode="hiragana" allowBlank="1" showInputMessage="1" showErrorMessage="1" sqref="R36 R6:R12 R14:R20 R22:R28 R30:R34"/>
  </dataValidations>
  <pageMargins left="0.24" right="0.15748031496062992" top="0.11811023622047245" bottom="0.11811023622047245" header="0.15" footer="0.11811023622047245"/>
  <pageSetup paperSize="9" scale="80"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4"/>
  <sheetViews>
    <sheetView zoomScaleNormal="100"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3" s="1" customFormat="1" ht="12" customHeight="1">
      <c r="A1" s="105"/>
      <c r="B1" s="105"/>
      <c r="C1" s="109"/>
      <c r="D1" s="110"/>
      <c r="E1" s="106"/>
      <c r="F1" s="106"/>
      <c r="G1" s="106"/>
      <c r="H1" s="106"/>
      <c r="I1" s="107"/>
      <c r="J1" s="105"/>
      <c r="K1" s="108"/>
      <c r="L1" s="108"/>
      <c r="M1" s="108"/>
      <c r="N1" s="715" t="s">
        <v>47</v>
      </c>
      <c r="O1" s="715"/>
      <c r="P1" s="357"/>
      <c r="Q1" s="420"/>
      <c r="R1" s="108"/>
      <c r="S1" s="109"/>
      <c r="T1" s="110"/>
      <c r="U1" s="106"/>
      <c r="V1" s="106"/>
      <c r="W1" s="106"/>
      <c r="X1" s="106"/>
      <c r="Y1" s="107"/>
      <c r="Z1" s="105"/>
      <c r="AA1" s="108"/>
      <c r="AB1" s="50"/>
      <c r="AC1" s="50"/>
      <c r="AD1" s="600" t="s">
        <v>47</v>
      </c>
      <c r="AE1" s="600"/>
      <c r="AF1" s="600"/>
      <c r="AG1" s="189"/>
    </row>
    <row r="2" spans="1:33" s="1" customFormat="1" ht="12" customHeight="1">
      <c r="A2" s="105"/>
      <c r="B2" s="105"/>
      <c r="C2" s="714" t="str">
        <f>CONCATENATE(年表!$F$3)</f>
        <v>2021</v>
      </c>
      <c r="D2" s="714"/>
      <c r="E2" s="717" t="s">
        <v>0</v>
      </c>
      <c r="F2" s="661" t="str">
        <f>CONCATENATE(年表!$C$5)</f>
        <v>1</v>
      </c>
      <c r="G2" s="621"/>
      <c r="H2" s="592" t="s">
        <v>1</v>
      </c>
      <c r="I2" s="149"/>
      <c r="J2" s="186"/>
      <c r="K2" s="186"/>
      <c r="L2" s="671" t="s">
        <v>1</v>
      </c>
      <c r="M2" s="129"/>
      <c r="N2" s="697" t="str">
        <f>CONCATENATE(C2,"/",F2,"/25")</f>
        <v>2021/1/25</v>
      </c>
      <c r="O2" s="697"/>
      <c r="P2" s="698">
        <v>1</v>
      </c>
      <c r="Q2" s="699"/>
      <c r="R2" s="108"/>
      <c r="S2" s="714" t="str">
        <f>CONCATENATE(年表!$F$3)</f>
        <v>2021</v>
      </c>
      <c r="T2" s="714"/>
      <c r="U2" s="717" t="s">
        <v>0</v>
      </c>
      <c r="V2" s="621">
        <v>2</v>
      </c>
      <c r="W2" s="621"/>
      <c r="X2" s="592" t="s">
        <v>1</v>
      </c>
      <c r="AD2" s="601" t="str">
        <f>CONCATENATE(年表!$F$3,"/",V2,"/1")</f>
        <v>2021/2/1</v>
      </c>
      <c r="AE2" s="601"/>
      <c r="AF2" s="601"/>
      <c r="AG2" s="189"/>
    </row>
    <row r="3" spans="1:33" s="1" customFormat="1" ht="12" customHeight="1">
      <c r="A3" s="105"/>
      <c r="B3" s="105"/>
      <c r="C3" s="714"/>
      <c r="D3" s="714"/>
      <c r="E3" s="717"/>
      <c r="F3" s="621"/>
      <c r="G3" s="621"/>
      <c r="H3" s="592"/>
      <c r="I3" s="149"/>
      <c r="J3" s="87">
        <f>1-SIGN(MOD(年表!$F$3,4)/2)</f>
        <v>0</v>
      </c>
      <c r="K3" s="186"/>
      <c r="L3" s="671"/>
      <c r="M3" s="129"/>
      <c r="N3" s="712" t="str">
        <f>MID("日月火水木金土",WEEKDAY(N2,1),1)</f>
        <v>月</v>
      </c>
      <c r="O3" s="712"/>
      <c r="P3" s="700"/>
      <c r="Q3" s="701"/>
      <c r="R3" s="108"/>
      <c r="S3" s="714"/>
      <c r="T3" s="714"/>
      <c r="U3" s="717"/>
      <c r="V3" s="621"/>
      <c r="W3" s="621"/>
      <c r="X3" s="592"/>
      <c r="AD3" s="602" t="str">
        <f>MID("日月火水木金土",WEEKDAY(AD2,1),1)</f>
        <v>月</v>
      </c>
      <c r="AE3" s="602"/>
      <c r="AF3" s="602"/>
      <c r="AG3" s="105"/>
    </row>
    <row r="4" spans="1:33" ht="6" customHeight="1">
      <c r="A4" s="91"/>
      <c r="B4" s="91"/>
      <c r="C4" s="131"/>
      <c r="D4" s="127"/>
      <c r="E4" s="132"/>
      <c r="F4" s="132"/>
      <c r="G4" s="133"/>
      <c r="H4" s="134"/>
      <c r="I4" s="132"/>
      <c r="J4" s="91"/>
      <c r="K4" s="91"/>
      <c r="L4" s="91"/>
      <c r="M4" s="91"/>
      <c r="N4" s="135"/>
      <c r="O4" s="135"/>
      <c r="P4" s="91"/>
      <c r="Q4" s="91"/>
      <c r="R4" s="91"/>
      <c r="S4" s="2"/>
      <c r="T4" s="75"/>
      <c r="U4" s="46"/>
      <c r="V4" s="46"/>
      <c r="W4" s="51"/>
      <c r="X4" s="52"/>
      <c r="Y4" s="46"/>
      <c r="AD4" s="73"/>
      <c r="AE4" s="73"/>
      <c r="AG4" s="91"/>
    </row>
    <row r="5" spans="1:33" s="53" customFormat="1" ht="16.5" customHeight="1">
      <c r="A5" s="138"/>
      <c r="B5" s="138"/>
      <c r="C5" s="271">
        <v>25</v>
      </c>
      <c r="D5" s="273" t="str">
        <f>IF(C5="","",N3)</f>
        <v>月</v>
      </c>
      <c r="E5" s="723"/>
      <c r="F5" s="724"/>
      <c r="G5" s="724"/>
      <c r="H5" s="724"/>
      <c r="I5" s="724"/>
      <c r="J5" s="724"/>
      <c r="K5" s="724"/>
      <c r="L5" s="724"/>
      <c r="M5" s="724"/>
      <c r="N5" s="724"/>
      <c r="O5" s="724"/>
      <c r="P5" s="725"/>
      <c r="Q5" s="62"/>
      <c r="R5" s="58"/>
      <c r="S5" s="271">
        <v>1</v>
      </c>
      <c r="T5" s="273" t="str">
        <f>IF(S5="","",AD3)</f>
        <v>月</v>
      </c>
      <c r="U5" s="680"/>
      <c r="V5" s="681"/>
      <c r="W5" s="681"/>
      <c r="X5" s="681"/>
      <c r="Y5" s="681"/>
      <c r="Z5" s="681"/>
      <c r="AA5" s="681"/>
      <c r="AB5" s="681"/>
      <c r="AC5" s="681"/>
      <c r="AD5" s="681"/>
      <c r="AE5" s="681"/>
      <c r="AF5" s="682"/>
      <c r="AG5" s="138"/>
    </row>
    <row r="6" spans="1:33" s="53" customFormat="1" ht="46.5" customHeight="1">
      <c r="A6" s="138"/>
      <c r="B6" s="138"/>
      <c r="C6" s="710"/>
      <c r="D6" s="711"/>
      <c r="E6" s="720"/>
      <c r="F6" s="721"/>
      <c r="G6" s="721"/>
      <c r="H6" s="721"/>
      <c r="I6" s="721"/>
      <c r="J6" s="721"/>
      <c r="K6" s="721"/>
      <c r="L6" s="721"/>
      <c r="M6" s="721"/>
      <c r="N6" s="721"/>
      <c r="O6" s="721"/>
      <c r="P6" s="722"/>
      <c r="Q6" s="63"/>
      <c r="R6" s="54"/>
      <c r="S6" s="726"/>
      <c r="T6" s="727"/>
      <c r="U6" s="683"/>
      <c r="V6" s="684"/>
      <c r="W6" s="684"/>
      <c r="X6" s="684"/>
      <c r="Y6" s="684"/>
      <c r="Z6" s="684"/>
      <c r="AA6" s="684"/>
      <c r="AB6" s="684"/>
      <c r="AC6" s="684"/>
      <c r="AD6" s="684"/>
      <c r="AE6" s="684"/>
      <c r="AF6" s="685"/>
      <c r="AG6" s="138"/>
    </row>
    <row r="7" spans="1:33" s="53" customFormat="1" ht="16.5" customHeight="1">
      <c r="A7" s="138"/>
      <c r="B7" s="138"/>
      <c r="C7" s="271">
        <f>C5+1</f>
        <v>26</v>
      </c>
      <c r="D7" s="273" t="str">
        <f>IF(D5="","",IF(SEARCH(D5,$N$1)&gt;0,MID($N$1,SEARCH(D5,$N$1)+1,1),""))</f>
        <v>火</v>
      </c>
      <c r="E7" s="723"/>
      <c r="F7" s="724"/>
      <c r="G7" s="724"/>
      <c r="H7" s="724"/>
      <c r="I7" s="724"/>
      <c r="J7" s="724"/>
      <c r="K7" s="724"/>
      <c r="L7" s="724"/>
      <c r="M7" s="724"/>
      <c r="N7" s="724"/>
      <c r="O7" s="724"/>
      <c r="P7" s="725"/>
      <c r="Q7" s="62"/>
      <c r="R7" s="54"/>
      <c r="S7" s="271">
        <f>S5+1</f>
        <v>2</v>
      </c>
      <c r="T7" s="273" t="str">
        <f>IF(T5="","",IF(SEARCH(T5,N$1)&gt;0,MID(N$1,SEARCH(T5,N$1)+1,1),""))</f>
        <v>火</v>
      </c>
      <c r="U7" s="680"/>
      <c r="V7" s="681"/>
      <c r="W7" s="681"/>
      <c r="X7" s="681"/>
      <c r="Y7" s="681"/>
      <c r="Z7" s="681"/>
      <c r="AA7" s="681"/>
      <c r="AB7" s="681"/>
      <c r="AC7" s="681"/>
      <c r="AD7" s="681"/>
      <c r="AE7" s="681"/>
      <c r="AF7" s="682"/>
      <c r="AG7" s="138"/>
    </row>
    <row r="8" spans="1:33" s="49" customFormat="1" ht="46.5" customHeight="1">
      <c r="A8" s="66"/>
      <c r="B8" s="66"/>
      <c r="C8" s="710"/>
      <c r="D8" s="711"/>
      <c r="E8" s="720"/>
      <c r="F8" s="721"/>
      <c r="G8" s="721"/>
      <c r="H8" s="721"/>
      <c r="I8" s="721"/>
      <c r="J8" s="721"/>
      <c r="K8" s="721"/>
      <c r="L8" s="721"/>
      <c r="M8" s="721"/>
      <c r="N8" s="721"/>
      <c r="O8" s="721"/>
      <c r="P8" s="722"/>
      <c r="Q8" s="63"/>
      <c r="R8" s="54"/>
      <c r="S8" s="710"/>
      <c r="T8" s="711"/>
      <c r="U8" s="683"/>
      <c r="V8" s="684"/>
      <c r="W8" s="684"/>
      <c r="X8" s="684"/>
      <c r="Y8" s="684"/>
      <c r="Z8" s="684"/>
      <c r="AA8" s="684"/>
      <c r="AB8" s="684"/>
      <c r="AC8" s="684"/>
      <c r="AD8" s="684"/>
      <c r="AE8" s="684"/>
      <c r="AF8" s="685"/>
      <c r="AG8" s="66"/>
    </row>
    <row r="9" spans="1:33" s="53" customFormat="1" ht="16.5" customHeight="1">
      <c r="A9" s="138"/>
      <c r="B9" s="138"/>
      <c r="C9" s="271">
        <f>C7+1</f>
        <v>27</v>
      </c>
      <c r="D9" s="273" t="str">
        <f>IF(D7="","",IF(SEARCH(D7,$N$1)&gt;0,MID($N$1,SEARCH(D7,$N$1)+1,1),""))</f>
        <v>水</v>
      </c>
      <c r="E9" s="723"/>
      <c r="F9" s="724"/>
      <c r="G9" s="724"/>
      <c r="H9" s="724"/>
      <c r="I9" s="724"/>
      <c r="J9" s="724"/>
      <c r="K9" s="724"/>
      <c r="L9" s="724"/>
      <c r="M9" s="724"/>
      <c r="N9" s="724"/>
      <c r="O9" s="724"/>
      <c r="P9" s="725"/>
      <c r="Q9" s="62"/>
      <c r="R9" s="58"/>
      <c r="S9" s="271">
        <f>S7+1</f>
        <v>3</v>
      </c>
      <c r="T9" s="273" t="str">
        <f>IF(T7="","",IF(SEARCH(T7,N$1)&gt;0,MID(N$1,SEARCH(T7,N$1)+1,1),""))</f>
        <v>水</v>
      </c>
      <c r="U9" s="680"/>
      <c r="V9" s="681"/>
      <c r="W9" s="681"/>
      <c r="X9" s="681"/>
      <c r="Y9" s="681"/>
      <c r="Z9" s="681"/>
      <c r="AA9" s="681"/>
      <c r="AB9" s="681"/>
      <c r="AC9" s="681"/>
      <c r="AD9" s="681"/>
      <c r="AE9" s="681"/>
      <c r="AF9" s="682"/>
      <c r="AG9" s="138"/>
    </row>
    <row r="10" spans="1:33" s="49" customFormat="1" ht="46.5" customHeight="1">
      <c r="A10" s="66"/>
      <c r="B10" s="66"/>
      <c r="C10" s="710"/>
      <c r="D10" s="711"/>
      <c r="E10" s="720"/>
      <c r="F10" s="721"/>
      <c r="G10" s="721"/>
      <c r="H10" s="721"/>
      <c r="I10" s="721"/>
      <c r="J10" s="721"/>
      <c r="K10" s="721"/>
      <c r="L10" s="721"/>
      <c r="M10" s="721"/>
      <c r="N10" s="721"/>
      <c r="O10" s="721"/>
      <c r="P10" s="722"/>
      <c r="Q10" s="63"/>
      <c r="R10" s="54"/>
      <c r="S10" s="710"/>
      <c r="T10" s="711"/>
      <c r="U10" s="728"/>
      <c r="V10" s="729"/>
      <c r="W10" s="729"/>
      <c r="X10" s="729"/>
      <c r="Y10" s="729"/>
      <c r="Z10" s="729"/>
      <c r="AA10" s="729"/>
      <c r="AB10" s="729"/>
      <c r="AC10" s="729"/>
      <c r="AD10" s="729"/>
      <c r="AE10" s="729"/>
      <c r="AF10" s="730"/>
      <c r="AG10" s="66"/>
    </row>
    <row r="11" spans="1:33" s="49" customFormat="1" ht="16.5" customHeight="1">
      <c r="A11" s="66"/>
      <c r="B11" s="66"/>
      <c r="C11" s="271">
        <f>C9+1</f>
        <v>28</v>
      </c>
      <c r="D11" s="273" t="str">
        <f>IF(D9="","",IF(SEARCH(D9,$N$1)&gt;0,MID($N$1,SEARCH(D9,$N$1)+1,1),""))</f>
        <v>木</v>
      </c>
      <c r="E11" s="723"/>
      <c r="F11" s="724"/>
      <c r="G11" s="724"/>
      <c r="H11" s="724"/>
      <c r="I11" s="724"/>
      <c r="J11" s="724"/>
      <c r="K11" s="724"/>
      <c r="L11" s="724"/>
      <c r="M11" s="724"/>
      <c r="N11" s="724"/>
      <c r="O11" s="724"/>
      <c r="P11" s="725"/>
      <c r="Q11" s="62"/>
      <c r="R11" s="54"/>
      <c r="S11" s="271">
        <f>S9+1</f>
        <v>4</v>
      </c>
      <c r="T11" s="273" t="str">
        <f>IF(T9="","",IF(SEARCH(T9,N$1)&gt;0,MID(N$1,SEARCH(T9,N$1)+1,1),""))</f>
        <v>木</v>
      </c>
      <c r="U11" s="680"/>
      <c r="V11" s="681"/>
      <c r="W11" s="681"/>
      <c r="X11" s="681"/>
      <c r="Y11" s="681"/>
      <c r="Z11" s="681"/>
      <c r="AA11" s="681"/>
      <c r="AB11" s="681"/>
      <c r="AC11" s="681"/>
      <c r="AD11" s="681"/>
      <c r="AE11" s="681"/>
      <c r="AF11" s="682"/>
      <c r="AG11" s="66"/>
    </row>
    <row r="12" spans="1:33" s="49" customFormat="1" ht="46.5" customHeight="1">
      <c r="A12" s="66"/>
      <c r="B12" s="66"/>
      <c r="C12" s="710"/>
      <c r="D12" s="711"/>
      <c r="E12" s="720"/>
      <c r="F12" s="721"/>
      <c r="G12" s="721"/>
      <c r="H12" s="721"/>
      <c r="I12" s="721"/>
      <c r="J12" s="721"/>
      <c r="K12" s="721"/>
      <c r="L12" s="721"/>
      <c r="M12" s="721"/>
      <c r="N12" s="721"/>
      <c r="O12" s="721"/>
      <c r="P12" s="722"/>
      <c r="Q12" s="63"/>
      <c r="R12" s="54"/>
      <c r="S12" s="710"/>
      <c r="T12" s="711"/>
      <c r="U12" s="683"/>
      <c r="V12" s="684"/>
      <c r="W12" s="684"/>
      <c r="X12" s="684"/>
      <c r="Y12" s="684"/>
      <c r="Z12" s="684"/>
      <c r="AA12" s="684"/>
      <c r="AB12" s="684"/>
      <c r="AC12" s="684"/>
      <c r="AD12" s="684"/>
      <c r="AE12" s="684"/>
      <c r="AF12" s="685"/>
      <c r="AG12" s="66"/>
    </row>
    <row r="13" spans="1:33" s="49" customFormat="1" ht="16.5" customHeight="1">
      <c r="A13" s="66"/>
      <c r="B13" s="66"/>
      <c r="C13" s="271">
        <f>C11+1</f>
        <v>29</v>
      </c>
      <c r="D13" s="273" t="str">
        <f>IF(D11="","",IF(SEARCH(D11,$N$1)&gt;0,MID($N$1,SEARCH(D11,$N$1)+1,1),""))</f>
        <v>金</v>
      </c>
      <c r="E13" s="723"/>
      <c r="F13" s="724"/>
      <c r="G13" s="724"/>
      <c r="H13" s="724"/>
      <c r="I13" s="724"/>
      <c r="J13" s="724"/>
      <c r="K13" s="724"/>
      <c r="L13" s="724"/>
      <c r="M13" s="724"/>
      <c r="N13" s="724"/>
      <c r="O13" s="724"/>
      <c r="P13" s="725"/>
      <c r="Q13" s="62"/>
      <c r="R13" s="58"/>
      <c r="S13" s="271">
        <f>S11+1</f>
        <v>5</v>
      </c>
      <c r="T13" s="273" t="str">
        <f>IF(T11="","",IF(SEARCH(T11,N$1)&gt;0,MID(N$1,SEARCH(T11,N$1)+1,1),""))</f>
        <v>金</v>
      </c>
      <c r="U13" s="680"/>
      <c r="V13" s="681"/>
      <c r="W13" s="681"/>
      <c r="X13" s="681"/>
      <c r="Y13" s="681"/>
      <c r="Z13" s="681"/>
      <c r="AA13" s="681"/>
      <c r="AB13" s="681"/>
      <c r="AC13" s="681"/>
      <c r="AD13" s="681"/>
      <c r="AE13" s="681"/>
      <c r="AF13" s="682"/>
      <c r="AG13" s="66"/>
    </row>
    <row r="14" spans="1:33" s="49" customFormat="1" ht="46.5" customHeight="1">
      <c r="A14" s="66"/>
      <c r="B14" s="66"/>
      <c r="C14" s="710"/>
      <c r="D14" s="711"/>
      <c r="E14" s="720"/>
      <c r="F14" s="721"/>
      <c r="G14" s="721"/>
      <c r="H14" s="721"/>
      <c r="I14" s="721"/>
      <c r="J14" s="721"/>
      <c r="K14" s="721"/>
      <c r="L14" s="721"/>
      <c r="M14" s="721"/>
      <c r="N14" s="721"/>
      <c r="O14" s="721"/>
      <c r="P14" s="722"/>
      <c r="Q14" s="63"/>
      <c r="R14" s="54"/>
      <c r="S14" s="710"/>
      <c r="T14" s="711"/>
      <c r="U14" s="728" t="s">
        <v>110</v>
      </c>
      <c r="V14" s="729"/>
      <c r="W14" s="729"/>
      <c r="X14" s="729"/>
      <c r="Y14" s="729"/>
      <c r="Z14" s="729"/>
      <c r="AA14" s="729"/>
      <c r="AB14" s="729"/>
      <c r="AC14" s="729"/>
      <c r="AD14" s="729"/>
      <c r="AE14" s="729"/>
      <c r="AF14" s="730"/>
      <c r="AG14" s="66"/>
    </row>
    <row r="15" spans="1:33" s="49" customFormat="1" ht="16.5" customHeight="1">
      <c r="A15" s="66"/>
      <c r="B15" s="66"/>
      <c r="C15" s="271">
        <f>C13+1</f>
        <v>30</v>
      </c>
      <c r="D15" s="273" t="str">
        <f>IF(D13="","",IF(SEARCH(D13,$N$1)&gt;0,MID($N$1,SEARCH(D13,$N$1)+1,1),""))</f>
        <v>土</v>
      </c>
      <c r="E15" s="723"/>
      <c r="F15" s="724"/>
      <c r="G15" s="724"/>
      <c r="H15" s="724"/>
      <c r="I15" s="724"/>
      <c r="J15" s="724"/>
      <c r="K15" s="724"/>
      <c r="L15" s="724"/>
      <c r="M15" s="724"/>
      <c r="N15" s="724"/>
      <c r="O15" s="724"/>
      <c r="P15" s="725"/>
      <c r="Q15" s="62"/>
      <c r="R15" s="54"/>
      <c r="S15" s="271">
        <f>S13+1</f>
        <v>6</v>
      </c>
      <c r="T15" s="273" t="str">
        <f>IF(T13="","",IF(SEARCH(T13,N$1)&gt;0,MID(N$1,SEARCH(T13,N$1)+1,1),""))</f>
        <v>土</v>
      </c>
      <c r="U15" s="680"/>
      <c r="V15" s="681"/>
      <c r="W15" s="681"/>
      <c r="X15" s="681"/>
      <c r="Y15" s="681"/>
      <c r="Z15" s="681"/>
      <c r="AA15" s="681"/>
      <c r="AB15" s="681"/>
      <c r="AC15" s="681"/>
      <c r="AD15" s="681"/>
      <c r="AE15" s="681"/>
      <c r="AF15" s="682"/>
      <c r="AG15" s="66"/>
    </row>
    <row r="16" spans="1:33" s="49" customFormat="1" ht="46.5" customHeight="1">
      <c r="A16" s="66"/>
      <c r="B16" s="66"/>
      <c r="C16" s="710"/>
      <c r="D16" s="711"/>
      <c r="E16" s="720"/>
      <c r="F16" s="721"/>
      <c r="G16" s="721"/>
      <c r="H16" s="721"/>
      <c r="I16" s="721"/>
      <c r="J16" s="721"/>
      <c r="K16" s="721"/>
      <c r="L16" s="721"/>
      <c r="M16" s="721"/>
      <c r="N16" s="721"/>
      <c r="O16" s="721"/>
      <c r="P16" s="722"/>
      <c r="Q16" s="63"/>
      <c r="R16" s="54"/>
      <c r="S16" s="710"/>
      <c r="T16" s="711"/>
      <c r="U16" s="728"/>
      <c r="V16" s="729"/>
      <c r="W16" s="729"/>
      <c r="X16" s="729"/>
      <c r="Y16" s="729"/>
      <c r="Z16" s="729"/>
      <c r="AA16" s="729"/>
      <c r="AB16" s="729"/>
      <c r="AC16" s="729"/>
      <c r="AD16" s="729"/>
      <c r="AE16" s="729"/>
      <c r="AF16" s="730"/>
      <c r="AG16" s="66"/>
    </row>
    <row r="17" spans="1:33" s="49" customFormat="1" ht="16.5" customHeight="1">
      <c r="A17" s="66"/>
      <c r="B17" s="66"/>
      <c r="C17" s="271">
        <f>C15+1</f>
        <v>31</v>
      </c>
      <c r="D17" s="273" t="str">
        <f>IF(D15="","",IF(SEARCH(D15,$N$1)&gt;0,MID($N$1,SEARCH(D15,$N$1)+1,1),""))</f>
        <v>日</v>
      </c>
      <c r="E17" s="723"/>
      <c r="F17" s="724"/>
      <c r="G17" s="724"/>
      <c r="H17" s="724"/>
      <c r="I17" s="724"/>
      <c r="J17" s="724"/>
      <c r="K17" s="724"/>
      <c r="L17" s="724"/>
      <c r="M17" s="724"/>
      <c r="N17" s="724"/>
      <c r="O17" s="724"/>
      <c r="P17" s="725"/>
      <c r="Q17" s="62"/>
      <c r="R17" s="58"/>
      <c r="S17" s="271">
        <f>S15+1</f>
        <v>7</v>
      </c>
      <c r="T17" s="273" t="str">
        <f>IF(T15="","",IF(SEARCH(T15,N$1)&gt;0,MID(N$1,SEARCH(T15,N$1)+1,1),""))</f>
        <v>日</v>
      </c>
      <c r="U17" s="680"/>
      <c r="V17" s="681"/>
      <c r="W17" s="681"/>
      <c r="X17" s="681"/>
      <c r="Y17" s="681"/>
      <c r="Z17" s="681"/>
      <c r="AA17" s="681"/>
      <c r="AB17" s="681"/>
      <c r="AC17" s="681"/>
      <c r="AD17" s="681"/>
      <c r="AE17" s="681"/>
      <c r="AF17" s="682"/>
      <c r="AG17" s="66"/>
    </row>
    <row r="18" spans="1:33" s="49" customFormat="1" ht="46.5" customHeight="1">
      <c r="A18" s="66"/>
      <c r="B18" s="66"/>
      <c r="C18" s="710"/>
      <c r="D18" s="711"/>
      <c r="E18" s="720"/>
      <c r="F18" s="721"/>
      <c r="G18" s="721"/>
      <c r="H18" s="721"/>
      <c r="I18" s="721"/>
      <c r="J18" s="721"/>
      <c r="K18" s="721"/>
      <c r="L18" s="721"/>
      <c r="M18" s="721"/>
      <c r="N18" s="721"/>
      <c r="O18" s="721"/>
      <c r="P18" s="722"/>
      <c r="Q18" s="63"/>
      <c r="R18" s="54"/>
      <c r="S18" s="710"/>
      <c r="T18" s="711"/>
      <c r="U18" s="683"/>
      <c r="V18" s="684"/>
      <c r="W18" s="684"/>
      <c r="X18" s="684"/>
      <c r="Y18" s="684"/>
      <c r="Z18" s="684"/>
      <c r="AA18" s="684"/>
      <c r="AB18" s="684"/>
      <c r="AC18" s="684"/>
      <c r="AD18" s="684"/>
      <c r="AE18" s="684"/>
      <c r="AF18" s="685"/>
      <c r="AG18" s="66"/>
    </row>
    <row r="19" spans="1:33" s="49" customFormat="1" ht="16.5" customHeight="1">
      <c r="A19" s="66"/>
      <c r="B19" s="66"/>
      <c r="C19" s="271"/>
      <c r="D19" s="273"/>
      <c r="E19" s="723"/>
      <c r="F19" s="724"/>
      <c r="G19" s="724"/>
      <c r="H19" s="724"/>
      <c r="I19" s="724"/>
      <c r="J19" s="724"/>
      <c r="K19" s="724"/>
      <c r="L19" s="724"/>
      <c r="M19" s="724"/>
      <c r="N19" s="724"/>
      <c r="O19" s="724"/>
      <c r="P19" s="725"/>
      <c r="Q19" s="62"/>
      <c r="R19" s="54"/>
      <c r="S19" s="271">
        <f>S17+1</f>
        <v>8</v>
      </c>
      <c r="T19" s="273" t="str">
        <f>IF(T17="","",IF(SEARCH(T17,N$1)&gt;0,MID(N$1,SEARCH(T17,N$1)+1,1),""))</f>
        <v>月</v>
      </c>
      <c r="U19" s="680"/>
      <c r="V19" s="681"/>
      <c r="W19" s="681"/>
      <c r="X19" s="681"/>
      <c r="Y19" s="681"/>
      <c r="Z19" s="681"/>
      <c r="AA19" s="681"/>
      <c r="AB19" s="681"/>
      <c r="AC19" s="681"/>
      <c r="AD19" s="681"/>
      <c r="AE19" s="681"/>
      <c r="AF19" s="682"/>
      <c r="AG19" s="66"/>
    </row>
    <row r="20" spans="1:33" s="49" customFormat="1" ht="46.5" customHeight="1">
      <c r="A20" s="66"/>
      <c r="B20" s="66"/>
      <c r="C20" s="710"/>
      <c r="D20" s="711"/>
      <c r="E20" s="720"/>
      <c r="F20" s="721"/>
      <c r="G20" s="721"/>
      <c r="H20" s="721"/>
      <c r="I20" s="721"/>
      <c r="J20" s="721"/>
      <c r="K20" s="721"/>
      <c r="L20" s="721"/>
      <c r="M20" s="721"/>
      <c r="N20" s="721"/>
      <c r="O20" s="721"/>
      <c r="P20" s="722"/>
      <c r="Q20" s="63"/>
      <c r="R20" s="54"/>
      <c r="S20" s="710"/>
      <c r="T20" s="711"/>
      <c r="U20" s="683"/>
      <c r="V20" s="684"/>
      <c r="W20" s="684"/>
      <c r="X20" s="684"/>
      <c r="Y20" s="684"/>
      <c r="Z20" s="684"/>
      <c r="AA20" s="684"/>
      <c r="AB20" s="684"/>
      <c r="AC20" s="684"/>
      <c r="AD20" s="684"/>
      <c r="AE20" s="684"/>
      <c r="AF20" s="685"/>
      <c r="AG20" s="66"/>
    </row>
    <row r="21" spans="1:33" s="49" customFormat="1" ht="9" customHeight="1">
      <c r="A21" s="66"/>
      <c r="B21" s="66"/>
      <c r="C21" s="114"/>
      <c r="D21" s="114"/>
      <c r="E21" s="115"/>
      <c r="F21" s="115"/>
      <c r="G21" s="115"/>
      <c r="H21" s="115"/>
      <c r="I21" s="115"/>
      <c r="J21" s="115"/>
      <c r="K21" s="115"/>
      <c r="L21" s="115"/>
      <c r="M21" s="115"/>
      <c r="N21" s="115"/>
      <c r="O21" s="115"/>
      <c r="P21" s="115"/>
      <c r="Q21" s="64"/>
      <c r="R21" s="66"/>
      <c r="S21" s="114"/>
      <c r="T21" s="114"/>
      <c r="U21" s="115"/>
      <c r="V21" s="115"/>
      <c r="W21" s="115"/>
      <c r="X21" s="115"/>
      <c r="Y21" s="115"/>
      <c r="Z21" s="115"/>
      <c r="AA21" s="115"/>
      <c r="AB21" s="115"/>
      <c r="AC21" s="115"/>
      <c r="AD21" s="115"/>
      <c r="AE21" s="115"/>
      <c r="AF21" s="115"/>
      <c r="AG21" s="66"/>
    </row>
    <row r="22" spans="1:33" s="49" customFormat="1" ht="15" customHeight="1">
      <c r="A22" s="66"/>
      <c r="B22" s="66"/>
      <c r="C22" s="114"/>
      <c r="D22" s="114"/>
      <c r="E22" s="115"/>
      <c r="F22" s="115"/>
      <c r="G22" s="115"/>
      <c r="H22" s="716" t="s">
        <v>64</v>
      </c>
      <c r="I22" s="716"/>
      <c r="J22" s="716"/>
      <c r="K22" s="716"/>
      <c r="L22" s="716"/>
      <c r="M22" s="115"/>
      <c r="N22" s="115"/>
      <c r="O22" s="115"/>
      <c r="P22" s="115"/>
      <c r="Q22" s="191"/>
      <c r="R22" s="66"/>
      <c r="S22" s="114"/>
      <c r="T22" s="114"/>
      <c r="U22" s="115"/>
      <c r="V22" s="115"/>
      <c r="W22" s="115"/>
      <c r="X22" s="716" t="s">
        <v>64</v>
      </c>
      <c r="Y22" s="716"/>
      <c r="Z22" s="716"/>
      <c r="AA22" s="716"/>
      <c r="AB22" s="716"/>
      <c r="AC22" s="115"/>
      <c r="AD22" s="115"/>
      <c r="AE22" s="115"/>
      <c r="AF22" s="115"/>
      <c r="AG22" s="66"/>
    </row>
    <row r="23" spans="1:33" s="49" customFormat="1" ht="15" customHeight="1">
      <c r="A23" s="66"/>
      <c r="B23" s="118"/>
      <c r="C23" s="114"/>
      <c r="D23" s="114"/>
      <c r="E23" s="115"/>
      <c r="F23" s="115"/>
      <c r="G23" s="115"/>
      <c r="H23" s="716"/>
      <c r="I23" s="716"/>
      <c r="J23" s="716"/>
      <c r="K23" s="716"/>
      <c r="L23" s="716"/>
      <c r="M23" s="115"/>
      <c r="N23" s="115"/>
      <c r="O23" s="115"/>
      <c r="P23" s="115"/>
      <c r="Q23" s="192"/>
      <c r="R23" s="118"/>
      <c r="S23" s="114"/>
      <c r="T23" s="114"/>
      <c r="U23" s="115"/>
      <c r="V23" s="115"/>
      <c r="W23" s="115"/>
      <c r="X23" s="716"/>
      <c r="Y23" s="716"/>
      <c r="Z23" s="716"/>
      <c r="AA23" s="716"/>
      <c r="AB23" s="716"/>
      <c r="AC23" s="115"/>
      <c r="AD23" s="115"/>
      <c r="AE23" s="115"/>
      <c r="AF23" s="115"/>
      <c r="AG23" s="118"/>
    </row>
    <row r="24" spans="1:33" s="66" customFormat="1" ht="11.25" customHeight="1">
      <c r="B24" s="105"/>
      <c r="C24" s="113"/>
      <c r="D24" s="113"/>
      <c r="E24" s="1"/>
      <c r="F24" s="1"/>
      <c r="G24" s="1"/>
      <c r="H24" s="1"/>
      <c r="I24" s="1"/>
      <c r="J24" s="44"/>
      <c r="K24" s="42"/>
      <c r="L24" s="42"/>
      <c r="M24" s="42"/>
      <c r="N24" s="715" t="s">
        <v>47</v>
      </c>
      <c r="O24" s="715"/>
      <c r="P24" s="357"/>
      <c r="R24" s="108"/>
      <c r="S24" s="44"/>
      <c r="T24" s="42"/>
      <c r="U24" s="42"/>
      <c r="V24" s="42"/>
      <c r="W24" s="42"/>
      <c r="X24" s="42"/>
      <c r="Y24" s="43"/>
      <c r="Z24" s="1"/>
      <c r="AA24" s="50"/>
      <c r="AB24" s="50"/>
      <c r="AC24" s="50"/>
      <c r="AD24" s="600" t="s">
        <v>47</v>
      </c>
      <c r="AE24" s="600"/>
      <c r="AF24" s="600"/>
    </row>
    <row r="25" spans="1:33" s="66" customFormat="1" ht="12" customHeight="1">
      <c r="B25" s="105"/>
      <c r="C25" s="113"/>
      <c r="D25" s="113"/>
      <c r="E25" s="1"/>
      <c r="F25" s="621">
        <v>2</v>
      </c>
      <c r="G25" s="621"/>
      <c r="H25" s="592" t="s">
        <v>1</v>
      </c>
      <c r="I25" s="1"/>
      <c r="J25" s="44"/>
      <c r="K25" s="42"/>
      <c r="L25" s="42"/>
      <c r="M25" s="42"/>
      <c r="N25" s="697" t="str">
        <f>CONCATENATE(年表!$F$3,"/",F25,"/1")</f>
        <v>2021/2/1</v>
      </c>
      <c r="O25" s="697"/>
      <c r="P25" s="698">
        <v>2</v>
      </c>
      <c r="Q25" s="699"/>
      <c r="R25" s="108"/>
      <c r="S25" s="44"/>
      <c r="T25" s="42"/>
      <c r="U25" s="42"/>
      <c r="V25" s="621" t="str">
        <f>CONCATENATE(年表!$C14)</f>
        <v>2</v>
      </c>
      <c r="W25" s="621"/>
      <c r="X25" s="592" t="s">
        <v>1</v>
      </c>
      <c r="Y25" s="61"/>
      <c r="Z25" s="1"/>
      <c r="AA25" s="55"/>
      <c r="AB25" s="55"/>
      <c r="AC25" s="56"/>
      <c r="AD25" s="601" t="str">
        <f>CONCATENATE(年表!$F$3,"/",V25,"/17")</f>
        <v>2021/2/17</v>
      </c>
      <c r="AE25" s="601"/>
      <c r="AF25" s="601"/>
    </row>
    <row r="26" spans="1:33" s="66" customFormat="1" ht="12" customHeight="1">
      <c r="B26" s="105"/>
      <c r="C26" s="113"/>
      <c r="D26" s="113"/>
      <c r="E26" s="1"/>
      <c r="F26" s="621"/>
      <c r="G26" s="621"/>
      <c r="H26" s="592"/>
      <c r="I26" s="1"/>
      <c r="J26" s="44"/>
      <c r="K26" s="42"/>
      <c r="L26" s="42"/>
      <c r="M26" s="42"/>
      <c r="N26" s="712" t="str">
        <f>MID("日月火水木金土",WEEKDAY(N25,1),1)</f>
        <v>月</v>
      </c>
      <c r="O26" s="712"/>
      <c r="P26" s="700"/>
      <c r="Q26" s="701"/>
      <c r="R26" s="108"/>
      <c r="S26" s="48"/>
      <c r="T26" s="47"/>
      <c r="U26" s="47"/>
      <c r="V26" s="621"/>
      <c r="W26" s="621"/>
      <c r="X26" s="592"/>
      <c r="Y26" s="61"/>
      <c r="Z26" s="86"/>
      <c r="AA26" s="55"/>
      <c r="AB26" s="55"/>
      <c r="AC26" s="56"/>
      <c r="AD26" s="602" t="str">
        <f>MID("日月火水木金土",WEEKDAY(AD25,1),1)</f>
        <v>水</v>
      </c>
      <c r="AE26" s="602"/>
      <c r="AF26" s="602"/>
    </row>
    <row r="27" spans="1:33" s="66" customFormat="1" ht="6" customHeight="1">
      <c r="B27" s="91"/>
      <c r="C27" s="113"/>
      <c r="D27" s="113"/>
      <c r="E27"/>
      <c r="F27" s="45"/>
      <c r="G27" s="46"/>
      <c r="H27" s="46"/>
      <c r="I27" s="46"/>
      <c r="J27" s="46"/>
      <c r="K27" s="46"/>
      <c r="L27" s="46"/>
      <c r="M27" s="46"/>
      <c r="N27" s="46"/>
      <c r="O27" s="46"/>
      <c r="P27" s="46"/>
      <c r="Q27" s="91"/>
      <c r="R27" s="91"/>
      <c r="S27" s="45"/>
      <c r="T27" s="46"/>
      <c r="U27" s="46"/>
      <c r="V27" s="46"/>
      <c r="W27" s="51"/>
      <c r="X27" s="52"/>
      <c r="Y27" s="46"/>
      <c r="Z27"/>
      <c r="AA27"/>
      <c r="AB27"/>
      <c r="AC27"/>
      <c r="AD27" s="73"/>
      <c r="AE27" s="73"/>
      <c r="AF27"/>
    </row>
    <row r="28" spans="1:33" s="91" customFormat="1" ht="16.5" customHeight="1">
      <c r="B28" s="142"/>
      <c r="C28" s="271">
        <v>9</v>
      </c>
      <c r="D28" s="273" t="str">
        <f>IF(C28="","",IF(SEARCH(T19,N$1)&gt;0,MID(N$1,SEARCH(T19,N$1)+1,1),""))</f>
        <v>火</v>
      </c>
      <c r="E28" s="680"/>
      <c r="F28" s="681"/>
      <c r="G28" s="681"/>
      <c r="H28" s="681"/>
      <c r="I28" s="681"/>
      <c r="J28" s="681"/>
      <c r="K28" s="681"/>
      <c r="L28" s="681"/>
      <c r="M28" s="681"/>
      <c r="N28" s="681"/>
      <c r="O28" s="681"/>
      <c r="P28" s="682"/>
      <c r="Q28" s="62"/>
      <c r="R28" s="143"/>
      <c r="S28" s="271">
        <v>17</v>
      </c>
      <c r="T28" s="273" t="str">
        <f>IF(S28="","",AD26)</f>
        <v>水</v>
      </c>
      <c r="U28" s="680"/>
      <c r="V28" s="681"/>
      <c r="W28" s="681"/>
      <c r="X28" s="681"/>
      <c r="Y28" s="681"/>
      <c r="Z28" s="681"/>
      <c r="AA28" s="681"/>
      <c r="AB28" s="681"/>
      <c r="AC28" s="681"/>
      <c r="AD28" s="681"/>
      <c r="AE28" s="681"/>
      <c r="AF28" s="682"/>
    </row>
    <row r="29" spans="1:33" s="91" customFormat="1" ht="46.5" customHeight="1">
      <c r="B29" s="142"/>
      <c r="C29" s="710"/>
      <c r="D29" s="711"/>
      <c r="E29" s="683"/>
      <c r="F29" s="684"/>
      <c r="G29" s="684"/>
      <c r="H29" s="684"/>
      <c r="I29" s="684"/>
      <c r="J29" s="684"/>
      <c r="K29" s="684"/>
      <c r="L29" s="684"/>
      <c r="M29" s="684"/>
      <c r="N29" s="684"/>
      <c r="O29" s="684"/>
      <c r="P29" s="685"/>
      <c r="Q29" s="63"/>
      <c r="R29" s="143"/>
      <c r="S29" s="708"/>
      <c r="T29" s="709"/>
      <c r="U29" s="728"/>
      <c r="V29" s="729"/>
      <c r="W29" s="729"/>
      <c r="X29" s="729"/>
      <c r="Y29" s="729"/>
      <c r="Z29" s="729"/>
      <c r="AA29" s="729"/>
      <c r="AB29" s="729"/>
      <c r="AC29" s="729"/>
      <c r="AD29" s="729"/>
      <c r="AE29" s="729"/>
      <c r="AF29" s="730"/>
    </row>
    <row r="30" spans="1:33" s="91" customFormat="1" ht="16.5" customHeight="1">
      <c r="B30" s="142"/>
      <c r="C30" s="271">
        <f>C28+1</f>
        <v>10</v>
      </c>
      <c r="D30" s="273" t="str">
        <f>IF(C30="","",IF(SEARCH(D28,N$1)&gt;0,MID(N$1,SEARCH(D28,N$1)+1,1),""))</f>
        <v>水</v>
      </c>
      <c r="E30" s="680"/>
      <c r="F30" s="681"/>
      <c r="G30" s="681"/>
      <c r="H30" s="681"/>
      <c r="I30" s="681"/>
      <c r="J30" s="681"/>
      <c r="K30" s="681"/>
      <c r="L30" s="681"/>
      <c r="M30" s="681"/>
      <c r="N30" s="681"/>
      <c r="O30" s="681"/>
      <c r="P30" s="682"/>
      <c r="Q30" s="62"/>
      <c r="R30" s="143"/>
      <c r="S30" s="271">
        <f>S28+1</f>
        <v>18</v>
      </c>
      <c r="T30" s="273" t="str">
        <f>IF(T28="","",IF(SEARCH(T28,AD$24)&gt;0,MID(AD$24,SEARCH(T28,AD$24)+1,1),""))</f>
        <v>木</v>
      </c>
      <c r="U30" s="680"/>
      <c r="V30" s="681"/>
      <c r="W30" s="681"/>
      <c r="X30" s="681"/>
      <c r="Y30" s="681"/>
      <c r="Z30" s="681"/>
      <c r="AA30" s="681"/>
      <c r="AB30" s="681"/>
      <c r="AC30" s="681"/>
      <c r="AD30" s="681"/>
      <c r="AE30" s="681"/>
      <c r="AF30" s="682"/>
    </row>
    <row r="31" spans="1:33" s="91" customFormat="1" ht="46.5" customHeight="1">
      <c r="B31" s="142"/>
      <c r="C31" s="710"/>
      <c r="D31" s="711"/>
      <c r="E31" s="683"/>
      <c r="F31" s="684"/>
      <c r="G31" s="684"/>
      <c r="H31" s="684"/>
      <c r="I31" s="684"/>
      <c r="J31" s="684"/>
      <c r="K31" s="684"/>
      <c r="L31" s="684"/>
      <c r="M31" s="684"/>
      <c r="N31" s="684"/>
      <c r="O31" s="684"/>
      <c r="P31" s="685"/>
      <c r="Q31" s="63"/>
      <c r="R31" s="143"/>
      <c r="S31" s="708"/>
      <c r="T31" s="709"/>
      <c r="U31" s="683"/>
      <c r="V31" s="684"/>
      <c r="W31" s="684"/>
      <c r="X31" s="684"/>
      <c r="Y31" s="684"/>
      <c r="Z31" s="684"/>
      <c r="AA31" s="684"/>
      <c r="AB31" s="684"/>
      <c r="AC31" s="684"/>
      <c r="AD31" s="684"/>
      <c r="AE31" s="684"/>
      <c r="AF31" s="685"/>
    </row>
    <row r="32" spans="1:33" s="91" customFormat="1" ht="16.5" customHeight="1">
      <c r="B32" s="142"/>
      <c r="C32" s="290">
        <f>C30+1</f>
        <v>11</v>
      </c>
      <c r="D32" s="289" t="str">
        <f>IF(C32="","",IF(SEARCH(D30,N$1)&gt;0,MID(N$1,SEARCH(D30,N$1)+1,1),""))</f>
        <v>木</v>
      </c>
      <c r="E32" s="680"/>
      <c r="F32" s="681"/>
      <c r="G32" s="681"/>
      <c r="H32" s="681"/>
      <c r="I32" s="681"/>
      <c r="J32" s="681"/>
      <c r="K32" s="681"/>
      <c r="L32" s="681"/>
      <c r="M32" s="681"/>
      <c r="N32" s="681"/>
      <c r="O32" s="681"/>
      <c r="P32" s="682"/>
      <c r="Q32" s="62"/>
      <c r="R32" s="143"/>
      <c r="S32" s="271">
        <f>S30+1</f>
        <v>19</v>
      </c>
      <c r="T32" s="273" t="str">
        <f>IF(T30="","",IF(SEARCH(T30,AD$24)&gt;0,MID(AD$24,SEARCH(T30,AD$24)+1,1),""))</f>
        <v>金</v>
      </c>
      <c r="U32" s="680"/>
      <c r="V32" s="681"/>
      <c r="W32" s="681"/>
      <c r="X32" s="681"/>
      <c r="Y32" s="681"/>
      <c r="Z32" s="681"/>
      <c r="AA32" s="681"/>
      <c r="AB32" s="681"/>
      <c r="AC32" s="681"/>
      <c r="AD32" s="681"/>
      <c r="AE32" s="681"/>
      <c r="AF32" s="682"/>
    </row>
    <row r="33" spans="1:35" s="91" customFormat="1" ht="46.5" customHeight="1">
      <c r="B33" s="142"/>
      <c r="C33" s="731" t="s">
        <v>48</v>
      </c>
      <c r="D33" s="732"/>
      <c r="E33" s="683"/>
      <c r="F33" s="684"/>
      <c r="G33" s="684"/>
      <c r="H33" s="684"/>
      <c r="I33" s="684"/>
      <c r="J33" s="684"/>
      <c r="K33" s="684"/>
      <c r="L33" s="684"/>
      <c r="M33" s="684"/>
      <c r="N33" s="684"/>
      <c r="O33" s="684"/>
      <c r="P33" s="685"/>
      <c r="Q33" s="63"/>
      <c r="R33" s="143"/>
      <c r="S33" s="708"/>
      <c r="T33" s="709"/>
      <c r="U33" s="728" t="s">
        <v>110</v>
      </c>
      <c r="V33" s="729"/>
      <c r="W33" s="729"/>
      <c r="X33" s="729"/>
      <c r="Y33" s="729"/>
      <c r="Z33" s="729"/>
      <c r="AA33" s="729"/>
      <c r="AB33" s="729"/>
      <c r="AC33" s="729"/>
      <c r="AD33" s="729"/>
      <c r="AE33" s="729"/>
      <c r="AF33" s="730"/>
    </row>
    <row r="34" spans="1:35" s="91" customFormat="1" ht="16.5" customHeight="1">
      <c r="B34" s="142"/>
      <c r="C34" s="271">
        <f>C32+1</f>
        <v>12</v>
      </c>
      <c r="D34" s="273" t="str">
        <f>IF(C34="","",IF(SEARCH(D32,N$1)&gt;0,MID(N$1,SEARCH(D32,N$1)+1,1),""))</f>
        <v>金</v>
      </c>
      <c r="E34" s="680"/>
      <c r="F34" s="681"/>
      <c r="G34" s="681"/>
      <c r="H34" s="681"/>
      <c r="I34" s="681"/>
      <c r="J34" s="681"/>
      <c r="K34" s="681"/>
      <c r="L34" s="681"/>
      <c r="M34" s="681"/>
      <c r="N34" s="681"/>
      <c r="O34" s="681"/>
      <c r="P34" s="682"/>
      <c r="Q34" s="62"/>
      <c r="R34" s="143"/>
      <c r="S34" s="271">
        <f>S32+1</f>
        <v>20</v>
      </c>
      <c r="T34" s="273" t="str">
        <f>IF(T32="","",IF(SEARCH(T32,AD$24)&gt;0,MID(AD$24,SEARCH(T32,AD$24)+1,1),""))</f>
        <v>土</v>
      </c>
      <c r="U34" s="680"/>
      <c r="V34" s="681"/>
      <c r="W34" s="681"/>
      <c r="X34" s="681"/>
      <c r="Y34" s="681"/>
      <c r="Z34" s="681"/>
      <c r="AA34" s="681"/>
      <c r="AB34" s="681"/>
      <c r="AC34" s="681"/>
      <c r="AD34" s="681"/>
      <c r="AE34" s="681"/>
      <c r="AF34" s="682"/>
    </row>
    <row r="35" spans="1:35" s="91" customFormat="1" ht="46.5" customHeight="1">
      <c r="B35" s="142"/>
      <c r="C35" s="710"/>
      <c r="D35" s="711"/>
      <c r="E35" s="683"/>
      <c r="F35" s="684"/>
      <c r="G35" s="684"/>
      <c r="H35" s="684"/>
      <c r="I35" s="684"/>
      <c r="J35" s="684"/>
      <c r="K35" s="684"/>
      <c r="L35" s="684"/>
      <c r="M35" s="684"/>
      <c r="N35" s="684"/>
      <c r="O35" s="684"/>
      <c r="P35" s="685"/>
      <c r="Q35" s="63"/>
      <c r="R35" s="143"/>
      <c r="S35" s="708"/>
      <c r="T35" s="709"/>
      <c r="U35" s="728"/>
      <c r="V35" s="729"/>
      <c r="W35" s="729"/>
      <c r="X35" s="729"/>
      <c r="Y35" s="729"/>
      <c r="Z35" s="729"/>
      <c r="AA35" s="729"/>
      <c r="AB35" s="729"/>
      <c r="AC35" s="729"/>
      <c r="AD35" s="729"/>
      <c r="AE35" s="729"/>
      <c r="AF35" s="730"/>
    </row>
    <row r="36" spans="1:35" s="91" customFormat="1" ht="16.5" customHeight="1">
      <c r="B36" s="142"/>
      <c r="C36" s="271">
        <f>C34+1</f>
        <v>13</v>
      </c>
      <c r="D36" s="273" t="str">
        <f>IF(C36="","",IF(SEARCH(D34,N$1)&gt;0,MID(N$1,SEARCH(D34,N$1)+1,1),""))</f>
        <v>土</v>
      </c>
      <c r="E36" s="680"/>
      <c r="F36" s="681"/>
      <c r="G36" s="681"/>
      <c r="H36" s="681"/>
      <c r="I36" s="681"/>
      <c r="J36" s="681"/>
      <c r="K36" s="681"/>
      <c r="L36" s="681"/>
      <c r="M36" s="681"/>
      <c r="N36" s="681"/>
      <c r="O36" s="681"/>
      <c r="P36" s="682"/>
      <c r="Q36" s="62"/>
      <c r="R36" s="143"/>
      <c r="S36" s="271">
        <f>S34+1</f>
        <v>21</v>
      </c>
      <c r="T36" s="273" t="str">
        <f>IF(T34="","",IF(SEARCH(T34,AD$24)&gt;0,MID(AD$24,SEARCH(T34,AD$24)+1,1),""))</f>
        <v>日</v>
      </c>
      <c r="U36" s="680"/>
      <c r="V36" s="681"/>
      <c r="W36" s="681"/>
      <c r="X36" s="681"/>
      <c r="Y36" s="681"/>
      <c r="Z36" s="681"/>
      <c r="AA36" s="681"/>
      <c r="AB36" s="681"/>
      <c r="AC36" s="681"/>
      <c r="AD36" s="681"/>
      <c r="AE36" s="681"/>
      <c r="AF36" s="682"/>
    </row>
    <row r="37" spans="1:35" s="91" customFormat="1" ht="46.5" customHeight="1">
      <c r="B37" s="142"/>
      <c r="C37" s="710"/>
      <c r="D37" s="711"/>
      <c r="E37" s="683"/>
      <c r="F37" s="684"/>
      <c r="G37" s="684"/>
      <c r="H37" s="684"/>
      <c r="I37" s="684"/>
      <c r="J37" s="684"/>
      <c r="K37" s="684"/>
      <c r="L37" s="684"/>
      <c r="M37" s="684"/>
      <c r="N37" s="684"/>
      <c r="O37" s="684"/>
      <c r="P37" s="685"/>
      <c r="Q37" s="63"/>
      <c r="R37" s="143"/>
      <c r="S37" s="708"/>
      <c r="T37" s="709"/>
      <c r="U37" s="683"/>
      <c r="V37" s="684"/>
      <c r="W37" s="684"/>
      <c r="X37" s="684"/>
      <c r="Y37" s="684"/>
      <c r="Z37" s="684"/>
      <c r="AA37" s="684"/>
      <c r="AB37" s="684"/>
      <c r="AC37" s="684"/>
      <c r="AD37" s="684"/>
      <c r="AE37" s="684"/>
      <c r="AF37" s="685"/>
    </row>
    <row r="38" spans="1:35" s="91" customFormat="1" ht="16.5" customHeight="1">
      <c r="B38" s="142"/>
      <c r="C38" s="271">
        <f>C36+1</f>
        <v>14</v>
      </c>
      <c r="D38" s="273" t="str">
        <f>IF(C38="","",IF(SEARCH(D36,N$1)&gt;0,MID(N$1,SEARCH(D36,N$1)+1,1),""))</f>
        <v>日</v>
      </c>
      <c r="E38" s="680"/>
      <c r="F38" s="681"/>
      <c r="G38" s="681"/>
      <c r="H38" s="681"/>
      <c r="I38" s="681"/>
      <c r="J38" s="681"/>
      <c r="K38" s="681"/>
      <c r="L38" s="681"/>
      <c r="M38" s="681"/>
      <c r="N38" s="681"/>
      <c r="O38" s="681"/>
      <c r="P38" s="682"/>
      <c r="Q38" s="62"/>
      <c r="R38" s="143"/>
      <c r="S38" s="271">
        <f>S36+1</f>
        <v>22</v>
      </c>
      <c r="T38" s="273" t="str">
        <f>IF(T36="","",IF(SEARCH(T36,AD$24)&gt;0,MID(AD$24,SEARCH(T36,AD$24)+1,1),""))</f>
        <v>月</v>
      </c>
      <c r="U38" s="680"/>
      <c r="V38" s="681"/>
      <c r="W38" s="681"/>
      <c r="X38" s="681"/>
      <c r="Y38" s="681"/>
      <c r="Z38" s="681"/>
      <c r="AA38" s="681"/>
      <c r="AB38" s="681"/>
      <c r="AC38" s="681"/>
      <c r="AD38" s="681"/>
      <c r="AE38" s="681"/>
      <c r="AF38" s="682"/>
    </row>
    <row r="39" spans="1:35" s="91" customFormat="1" ht="46.5" customHeight="1">
      <c r="B39" s="142"/>
      <c r="C39" s="710"/>
      <c r="D39" s="711"/>
      <c r="E39" s="683"/>
      <c r="F39" s="684"/>
      <c r="G39" s="684"/>
      <c r="H39" s="684"/>
      <c r="I39" s="684"/>
      <c r="J39" s="684"/>
      <c r="K39" s="684"/>
      <c r="L39" s="684"/>
      <c r="M39" s="684"/>
      <c r="N39" s="684"/>
      <c r="O39" s="684"/>
      <c r="P39" s="685"/>
      <c r="Q39" s="63"/>
      <c r="R39" s="143"/>
      <c r="S39" s="708"/>
      <c r="T39" s="709"/>
      <c r="U39" s="683"/>
      <c r="V39" s="684"/>
      <c r="W39" s="684"/>
      <c r="X39" s="684"/>
      <c r="Y39" s="684"/>
      <c r="Z39" s="684"/>
      <c r="AA39" s="684"/>
      <c r="AB39" s="684"/>
      <c r="AC39" s="684"/>
      <c r="AD39" s="684"/>
      <c r="AE39" s="684"/>
      <c r="AF39" s="685"/>
    </row>
    <row r="40" spans="1:35" s="91" customFormat="1" ht="16.5" customHeight="1">
      <c r="B40" s="142"/>
      <c r="C40" s="271">
        <f>C38+1</f>
        <v>15</v>
      </c>
      <c r="D40" s="273" t="str">
        <f>IF(C40="","",IF(SEARCH(D38,N$1)&gt;0,MID(N$1,SEARCH(D38,N$1)+1,1),""))</f>
        <v>月</v>
      </c>
      <c r="E40" s="680"/>
      <c r="F40" s="681"/>
      <c r="G40" s="681"/>
      <c r="H40" s="681"/>
      <c r="I40" s="681"/>
      <c r="J40" s="681"/>
      <c r="K40" s="681"/>
      <c r="L40" s="681"/>
      <c r="M40" s="681"/>
      <c r="N40" s="681"/>
      <c r="O40" s="681"/>
      <c r="P40" s="682"/>
      <c r="Q40" s="62"/>
      <c r="R40" s="143"/>
      <c r="S40" s="271">
        <f>S38+1</f>
        <v>23</v>
      </c>
      <c r="T40" s="273" t="str">
        <f>IF(T38="","",IF(SEARCH(T38,AD$24)&gt;0,MID(AD$24,SEARCH(T38,AD$24)+1,1),""))</f>
        <v>火</v>
      </c>
      <c r="U40" s="680"/>
      <c r="V40" s="681"/>
      <c r="W40" s="681"/>
      <c r="X40" s="681"/>
      <c r="Y40" s="681"/>
      <c r="Z40" s="681"/>
      <c r="AA40" s="681"/>
      <c r="AB40" s="681"/>
      <c r="AC40" s="681"/>
      <c r="AD40" s="681"/>
      <c r="AE40" s="681"/>
      <c r="AF40" s="682"/>
    </row>
    <row r="41" spans="1:35" s="91" customFormat="1" ht="46.5" customHeight="1">
      <c r="B41" s="142"/>
      <c r="C41" s="710"/>
      <c r="D41" s="711"/>
      <c r="E41" s="683"/>
      <c r="F41" s="684"/>
      <c r="G41" s="684"/>
      <c r="H41" s="684"/>
      <c r="I41" s="684"/>
      <c r="J41" s="684"/>
      <c r="K41" s="684"/>
      <c r="L41" s="684"/>
      <c r="M41" s="684"/>
      <c r="N41" s="684"/>
      <c r="O41" s="684"/>
      <c r="P41" s="685"/>
      <c r="Q41" s="63"/>
      <c r="R41" s="143"/>
      <c r="S41" s="708"/>
      <c r="T41" s="709"/>
      <c r="U41" s="683"/>
      <c r="V41" s="684"/>
      <c r="W41" s="684"/>
      <c r="X41" s="684"/>
      <c r="Y41" s="684"/>
      <c r="Z41" s="684"/>
      <c r="AA41" s="684"/>
      <c r="AB41" s="684"/>
      <c r="AC41" s="684"/>
      <c r="AD41" s="684"/>
      <c r="AE41" s="684"/>
      <c r="AF41" s="685"/>
    </row>
    <row r="42" spans="1:35" s="91" customFormat="1" ht="16.5" customHeight="1">
      <c r="B42" s="142"/>
      <c r="C42" s="271">
        <f>C40+1</f>
        <v>16</v>
      </c>
      <c r="D42" s="273" t="str">
        <f>IF(C42="","",IF(SEARCH(D40,N$1)&gt;0,MID(N$1,SEARCH(D40,N$1)+1,1),""))</f>
        <v>火</v>
      </c>
      <c r="E42" s="680"/>
      <c r="F42" s="681"/>
      <c r="G42" s="681"/>
      <c r="H42" s="681"/>
      <c r="I42" s="681"/>
      <c r="J42" s="681"/>
      <c r="K42" s="681"/>
      <c r="L42" s="681"/>
      <c r="M42" s="681"/>
      <c r="N42" s="681"/>
      <c r="O42" s="681"/>
      <c r="P42" s="682"/>
      <c r="Q42" s="62"/>
      <c r="R42" s="143"/>
      <c r="S42" s="271">
        <f>S40+1</f>
        <v>24</v>
      </c>
      <c r="T42" s="273" t="str">
        <f>IF(T40="","",IF(SEARCH(T40,AD$24)&gt;0,MID(AD$24,SEARCH(T40,AD$24)+1,1),""))</f>
        <v>水</v>
      </c>
      <c r="U42" s="680"/>
      <c r="V42" s="681"/>
      <c r="W42" s="681"/>
      <c r="X42" s="681"/>
      <c r="Y42" s="681"/>
      <c r="Z42" s="681"/>
      <c r="AA42" s="681"/>
      <c r="AB42" s="681"/>
      <c r="AC42" s="681"/>
      <c r="AD42" s="681"/>
      <c r="AE42" s="681"/>
      <c r="AF42" s="682"/>
    </row>
    <row r="43" spans="1:35" s="91" customFormat="1" ht="46.5" customHeight="1">
      <c r="B43" s="142"/>
      <c r="C43" s="710"/>
      <c r="D43" s="711"/>
      <c r="E43" s="683"/>
      <c r="F43" s="684"/>
      <c r="G43" s="684"/>
      <c r="H43" s="684"/>
      <c r="I43" s="684"/>
      <c r="J43" s="684"/>
      <c r="K43" s="684"/>
      <c r="L43" s="684"/>
      <c r="M43" s="684"/>
      <c r="N43" s="684"/>
      <c r="O43" s="684"/>
      <c r="P43" s="685"/>
      <c r="Q43" s="63"/>
      <c r="R43" s="143"/>
      <c r="S43" s="708"/>
      <c r="T43" s="709"/>
      <c r="U43" s="683"/>
      <c r="V43" s="684"/>
      <c r="W43" s="684"/>
      <c r="X43" s="684"/>
      <c r="Y43" s="684"/>
      <c r="Z43" s="684"/>
      <c r="AA43" s="684"/>
      <c r="AB43" s="684"/>
      <c r="AC43" s="684"/>
      <c r="AD43" s="684"/>
      <c r="AE43" s="684"/>
      <c r="AF43" s="685"/>
      <c r="AG43" s="360"/>
    </row>
    <row r="44" spans="1:35" ht="6" customHeight="1">
      <c r="A44" s="91"/>
      <c r="Q44" s="196"/>
      <c r="V44" s="718"/>
      <c r="W44" s="718"/>
      <c r="X44" s="718"/>
      <c r="Y44" s="718"/>
      <c r="Z44" s="718"/>
      <c r="AA44" s="718"/>
      <c r="AB44" s="718"/>
      <c r="AC44" s="718"/>
      <c r="AD44" s="718"/>
      <c r="AE44" s="718"/>
      <c r="AF44" s="718"/>
      <c r="AG44" s="719"/>
      <c r="AH44" s="719"/>
      <c r="AI44" s="719"/>
    </row>
  </sheetData>
  <mergeCells count="126">
    <mergeCell ref="E7:P7"/>
    <mergeCell ref="E42:P42"/>
    <mergeCell ref="U42:AF42"/>
    <mergeCell ref="N1:O1"/>
    <mergeCell ref="N2:O2"/>
    <mergeCell ref="N3:O3"/>
    <mergeCell ref="P2:Q3"/>
    <mergeCell ref="N24:O24"/>
    <mergeCell ref="N25:O25"/>
    <mergeCell ref="E19:P19"/>
    <mergeCell ref="E40:P40"/>
    <mergeCell ref="U40:AF40"/>
    <mergeCell ref="E36:P36"/>
    <mergeCell ref="U36:AF36"/>
    <mergeCell ref="E32:P32"/>
    <mergeCell ref="U32:AF32"/>
    <mergeCell ref="E28:P28"/>
    <mergeCell ref="U28:AF28"/>
    <mergeCell ref="N26:O26"/>
    <mergeCell ref="U19:AF19"/>
    <mergeCell ref="S12:T12"/>
    <mergeCell ref="E15:P15"/>
    <mergeCell ref="U15:AF15"/>
    <mergeCell ref="U5:AF5"/>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C37:D37"/>
    <mergeCell ref="E37:P37"/>
    <mergeCell ref="S37:T37"/>
    <mergeCell ref="U37:AF37"/>
    <mergeCell ref="E34:P34"/>
    <mergeCell ref="U34:AF34"/>
    <mergeCell ref="C35:D35"/>
    <mergeCell ref="E35:P35"/>
    <mergeCell ref="S35:T35"/>
    <mergeCell ref="U35:AF35"/>
    <mergeCell ref="C33:D33"/>
    <mergeCell ref="E33:P33"/>
    <mergeCell ref="S33:T33"/>
    <mergeCell ref="U33:AF33"/>
    <mergeCell ref="E30:P30"/>
    <mergeCell ref="U30:AF30"/>
    <mergeCell ref="C31:D31"/>
    <mergeCell ref="E31:P31"/>
    <mergeCell ref="S31:T31"/>
    <mergeCell ref="U31:AF31"/>
    <mergeCell ref="C29:D29"/>
    <mergeCell ref="E29:P29"/>
    <mergeCell ref="S29:T29"/>
    <mergeCell ref="U29:AF29"/>
    <mergeCell ref="P25:Q26"/>
    <mergeCell ref="H22:L23"/>
    <mergeCell ref="X22:AB23"/>
    <mergeCell ref="AD24:AF24"/>
    <mergeCell ref="F25:G26"/>
    <mergeCell ref="H25:H26"/>
    <mergeCell ref="V25:W26"/>
    <mergeCell ref="X25:X26"/>
    <mergeCell ref="AD25:AF25"/>
    <mergeCell ref="AD26:AF26"/>
    <mergeCell ref="C14:D14"/>
    <mergeCell ref="E14:P14"/>
    <mergeCell ref="S14:T14"/>
    <mergeCell ref="U14:AF14"/>
    <mergeCell ref="E11:P11"/>
    <mergeCell ref="U11:AF11"/>
    <mergeCell ref="C12:D12"/>
    <mergeCell ref="E12:P12"/>
    <mergeCell ref="C20:D20"/>
    <mergeCell ref="E20:P20"/>
    <mergeCell ref="S20:T20"/>
    <mergeCell ref="U20:AF20"/>
    <mergeCell ref="E17:P17"/>
    <mergeCell ref="U17:AF17"/>
    <mergeCell ref="C18:D18"/>
    <mergeCell ref="E18:P18"/>
    <mergeCell ref="S18:T18"/>
    <mergeCell ref="U18:AF18"/>
    <mergeCell ref="V44:AI44"/>
    <mergeCell ref="U7:AF7"/>
    <mergeCell ref="C8:D8"/>
    <mergeCell ref="E8:P8"/>
    <mergeCell ref="S8:T8"/>
    <mergeCell ref="U8:AF8"/>
    <mergeCell ref="E5:P5"/>
    <mergeCell ref="S6:T6"/>
    <mergeCell ref="C6:D6"/>
    <mergeCell ref="U6:AF6"/>
    <mergeCell ref="E6:P6"/>
    <mergeCell ref="U12:AF12"/>
    <mergeCell ref="E9:P9"/>
    <mergeCell ref="U9:AF9"/>
    <mergeCell ref="C10:D10"/>
    <mergeCell ref="E10:P10"/>
    <mergeCell ref="S10:T10"/>
    <mergeCell ref="C16:D16"/>
    <mergeCell ref="E16:P16"/>
    <mergeCell ref="S16:T16"/>
    <mergeCell ref="U16:AF16"/>
    <mergeCell ref="E13:P13"/>
    <mergeCell ref="U10:AF10"/>
    <mergeCell ref="U13:AF13"/>
    <mergeCell ref="AD1:AF1"/>
    <mergeCell ref="C2:D3"/>
    <mergeCell ref="E2:E3"/>
    <mergeCell ref="F2:G3"/>
    <mergeCell ref="H2:H3"/>
    <mergeCell ref="L2:L3"/>
    <mergeCell ref="S2:T3"/>
    <mergeCell ref="U2:U3"/>
    <mergeCell ref="V2:W3"/>
    <mergeCell ref="X2:X3"/>
    <mergeCell ref="AD2:AF2"/>
    <mergeCell ref="AD3:AF3"/>
  </mergeCells>
  <phoneticPr fontId="195"/>
  <conditionalFormatting sqref="S7:T7 S9:T9 S11:T11 S13:T13 S15:T15 S17:T17 S19:T19">
    <cfRule type="expression" dxfId="1388" priority="28" stopIfTrue="1">
      <formula>$T7="土"</formula>
    </cfRule>
    <cfRule type="expression" dxfId="1387" priority="29" stopIfTrue="1">
      <formula>$T7="日"</formula>
    </cfRule>
  </conditionalFormatting>
  <conditionalFormatting sqref="S28 S30 S32 S34 S36 S38 S40 S42 C28 C30 C32 C34 C36 C38 C40 C42 C5 C7 C9 C11 C13 C15 C17 C19">
    <cfRule type="expression" dxfId="1386" priority="20" stopIfTrue="1">
      <formula>D5="土"</formula>
    </cfRule>
    <cfRule type="expression" dxfId="1385" priority="21" stopIfTrue="1">
      <formula>D5="日"</formula>
    </cfRule>
  </conditionalFormatting>
  <conditionalFormatting sqref="E30 E34 E36 E38 E40 E42 E32 U28 U30 U32 U34 U36 U38 U40 U42 E28 U5 U7 U9 U11 U13 U15 U17 U19 E5 E7 E9 E11 E13 E15 E17 E19">
    <cfRule type="cellIs" dxfId="1384" priority="13" stopIfTrue="1" operator="between">
      <formula>"1"</formula>
      <formula>"3"</formula>
    </cfRule>
  </conditionalFormatting>
  <conditionalFormatting sqref="T28 T30 T32 T34 T36 T38 T40 T42 D28 D30 D32 D34 D36 D38 D40 D42 D5 D7 D9 D11 D13 D15 D17 D19">
    <cfRule type="expression" dxfId="1383" priority="11" stopIfTrue="1">
      <formula>D5="土"</formula>
    </cfRule>
    <cfRule type="expression" dxfId="1382" priority="12" stopIfTrue="1">
      <formula>D5="日"</formula>
    </cfRule>
  </conditionalFormatting>
  <conditionalFormatting sqref="R5">
    <cfRule type="cellIs" dxfId="1381" priority="10" stopIfTrue="1" operator="between">
      <formula>"1"</formula>
      <formula>"1"</formula>
    </cfRule>
  </conditionalFormatting>
  <conditionalFormatting sqref="E1:I1 U1:Y1">
    <cfRule type="cellIs" dxfId="1380" priority="9" stopIfTrue="1" operator="between">
      <formula>23</formula>
      <formula>23</formula>
    </cfRule>
  </conditionalFormatting>
  <conditionalFormatting sqref="D1 T1">
    <cfRule type="cellIs" dxfId="1379" priority="7" stopIfTrue="1" operator="between">
      <formula>23</formula>
      <formula>23</formula>
    </cfRule>
    <cfRule type="cellIs" dxfId="1378" priority="8" stopIfTrue="1" operator="between">
      <formula>24</formula>
      <formula>24</formula>
    </cfRule>
  </conditionalFormatting>
  <conditionalFormatting sqref="S5:T5">
    <cfRule type="expression" dxfId="1377" priority="2" stopIfTrue="1">
      <formula>$T5="土"</formula>
    </cfRule>
    <cfRule type="expression" dxfId="1376" priority="3" stopIfTrue="1">
      <formula>$T5="日"</formula>
    </cfRule>
  </conditionalFormatting>
  <conditionalFormatting sqref="C32:D32">
    <cfRule type="expression" dxfId="1375" priority="1">
      <formula>$C$32=11</formula>
    </cfRule>
  </conditionalFormatting>
  <dataValidations count="1">
    <dataValidation imeMode="hiragana" allowBlank="1" showInputMessage="1" showErrorMessage="1" sqref="R10:R12 R14:R16 R18:R20 R6:R8"/>
  </dataValidations>
  <pageMargins left="0.24" right="0.15748031496062992" top="0.11811023622047245" bottom="0.11811023622047245" header="0.15" footer="0.11811023622047245"/>
  <pageSetup paperSize="9" scale="80"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CONCATENATE(年表!$C$14)</f>
        <v>2</v>
      </c>
      <c r="G2" s="621"/>
      <c r="H2" s="592" t="s">
        <v>1</v>
      </c>
      <c r="K2" s="42"/>
      <c r="L2" s="42"/>
      <c r="M2" s="42"/>
      <c r="N2" s="697" t="str">
        <f>CONCATENATE(年表!$F$3,"/",F2,"/25")</f>
        <v>2021/2/25</v>
      </c>
      <c r="O2" s="697"/>
      <c r="P2" s="698">
        <v>2</v>
      </c>
      <c r="Q2" s="699"/>
      <c r="R2" s="50"/>
      <c r="V2" s="621" t="str">
        <f>CONCATENATE(年表!$C$23)</f>
        <v>3</v>
      </c>
      <c r="W2" s="621"/>
      <c r="X2" s="592" t="s">
        <v>1</v>
      </c>
      <c r="Z2" s="44"/>
      <c r="AA2" s="42"/>
      <c r="AB2" s="42"/>
      <c r="AC2" s="42"/>
      <c r="AD2" s="601" t="str">
        <f>CONCATENATE(年表!$F$3,"/",V2,"/1")</f>
        <v>2021/3/1</v>
      </c>
      <c r="AE2" s="601"/>
      <c r="AF2" s="601"/>
    </row>
    <row r="3" spans="1:32" s="1" customFormat="1" ht="12" customHeight="1">
      <c r="A3" s="105"/>
      <c r="E3" s="86"/>
      <c r="F3" s="621"/>
      <c r="G3" s="621"/>
      <c r="H3" s="592"/>
      <c r="J3" s="427"/>
      <c r="K3" s="42"/>
      <c r="L3" s="42"/>
      <c r="M3" s="42"/>
      <c r="N3" s="712" t="str">
        <f>MID("日月火水木金土",WEEKDAY(N2,1),1)</f>
        <v>木</v>
      </c>
      <c r="O3" s="712"/>
      <c r="P3" s="700"/>
      <c r="Q3" s="701"/>
      <c r="R3" s="50"/>
      <c r="U3" s="87">
        <f>1-INT((MOD($G$2,4)/2))</f>
        <v>1</v>
      </c>
      <c r="V3" s="621"/>
      <c r="W3" s="621"/>
      <c r="X3" s="592"/>
      <c r="Z3" s="44"/>
      <c r="AA3" s="42"/>
      <c r="AB3" s="42"/>
      <c r="AC3" s="42"/>
      <c r="AD3" s="602" t="str">
        <f>MID("日月火水木金土",WEEKDAY(AD2,1),1)</f>
        <v>月</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木</v>
      </c>
      <c r="E5" s="680"/>
      <c r="F5" s="681"/>
      <c r="G5" s="681"/>
      <c r="H5" s="681"/>
      <c r="I5" s="681"/>
      <c r="J5" s="681"/>
      <c r="K5" s="681"/>
      <c r="L5" s="681"/>
      <c r="M5" s="681"/>
      <c r="N5" s="681"/>
      <c r="O5" s="681"/>
      <c r="P5" s="682"/>
      <c r="Q5" s="62"/>
      <c r="R5" s="58"/>
      <c r="S5" s="271">
        <v>1</v>
      </c>
      <c r="T5" s="273" t="str">
        <f>IF(S5="","",AD$3)</f>
        <v>月</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683"/>
      <c r="V6" s="684"/>
      <c r="W6" s="684"/>
      <c r="X6" s="684"/>
      <c r="Y6" s="684"/>
      <c r="Z6" s="684"/>
      <c r="AA6" s="684"/>
      <c r="AB6" s="684"/>
      <c r="AC6" s="684"/>
      <c r="AD6" s="684"/>
      <c r="AE6" s="684"/>
      <c r="AF6" s="685"/>
    </row>
    <row r="7" spans="1:32" s="53" customFormat="1" ht="16.5" customHeight="1">
      <c r="A7" s="138"/>
      <c r="C7" s="271">
        <f>C5+1</f>
        <v>26</v>
      </c>
      <c r="D7" s="273" t="str">
        <f>IF(D5="","",IF(SEARCH(D5,$N$1)&gt;0,MID($N$1,SEARCH(D5,$N$1)+1,1),""))</f>
        <v>金</v>
      </c>
      <c r="E7" s="680"/>
      <c r="F7" s="681"/>
      <c r="G7" s="681"/>
      <c r="H7" s="681"/>
      <c r="I7" s="681"/>
      <c r="J7" s="681"/>
      <c r="K7" s="681"/>
      <c r="L7" s="681"/>
      <c r="M7" s="681"/>
      <c r="N7" s="681"/>
      <c r="O7" s="681"/>
      <c r="P7" s="682"/>
      <c r="Q7" s="62"/>
      <c r="R7" s="54"/>
      <c r="S7" s="271">
        <f>S5+1</f>
        <v>2</v>
      </c>
      <c r="T7" s="273" t="str">
        <f>IF(T5="","",IF(SEARCH(T5,$N$1)&gt;0,MID($N$1,SEARCH(T5,$N$1)+1,1),""))</f>
        <v>火</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728"/>
      <c r="V8" s="729"/>
      <c r="W8" s="729"/>
      <c r="X8" s="729"/>
      <c r="Y8" s="729"/>
      <c r="Z8" s="729"/>
      <c r="AA8" s="729"/>
      <c r="AB8" s="729"/>
      <c r="AC8" s="729"/>
      <c r="AD8" s="729"/>
      <c r="AE8" s="729"/>
      <c r="AF8" s="730"/>
    </row>
    <row r="9" spans="1:32" s="53" customFormat="1" ht="16.5" customHeight="1">
      <c r="A9" s="138"/>
      <c r="C9" s="271">
        <f>C7+1</f>
        <v>27</v>
      </c>
      <c r="D9" s="273" t="str">
        <f>IF(D7="","",IF(SEARCH(D7,$N$1)&gt;0,MID($N$1,SEARCH(D7,$N$1)+1,1),""))</f>
        <v>土</v>
      </c>
      <c r="E9" s="680"/>
      <c r="F9" s="681"/>
      <c r="G9" s="681"/>
      <c r="H9" s="681"/>
      <c r="I9" s="681"/>
      <c r="J9" s="681"/>
      <c r="K9" s="681"/>
      <c r="L9" s="681"/>
      <c r="M9" s="681"/>
      <c r="N9" s="681"/>
      <c r="O9" s="681"/>
      <c r="P9" s="682"/>
      <c r="Q9" s="62"/>
      <c r="R9" s="58"/>
      <c r="S9" s="271">
        <f>S7+1</f>
        <v>3</v>
      </c>
      <c r="T9" s="273" t="str">
        <f>IF(T7="","",IF(SEARCH(T7,$N$1)&gt;0,MID($N$1,SEARCH(T7,$N$1)+1,1),""))</f>
        <v>水</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728"/>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日</v>
      </c>
      <c r="E11" s="680"/>
      <c r="F11" s="681"/>
      <c r="G11" s="681"/>
      <c r="H11" s="681"/>
      <c r="I11" s="681"/>
      <c r="J11" s="681"/>
      <c r="K11" s="681"/>
      <c r="L11" s="681"/>
      <c r="M11" s="681"/>
      <c r="N11" s="681"/>
      <c r="O11" s="681"/>
      <c r="P11" s="682"/>
      <c r="Q11" s="62"/>
      <c r="R11" s="54"/>
      <c r="S11" s="271">
        <f>S9+1</f>
        <v>4</v>
      </c>
      <c r="T11" s="273" t="str">
        <f>IF(T9="","",IF(SEARCH(T9,$N$1)&gt;0,MID($N$1,SEARCH(T9,$N$1)+1,1),""))</f>
        <v>木</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728"/>
      <c r="V12" s="729"/>
      <c r="W12" s="729"/>
      <c r="X12" s="729"/>
      <c r="Y12" s="729"/>
      <c r="Z12" s="729"/>
      <c r="AA12" s="729"/>
      <c r="AB12" s="729"/>
      <c r="AC12" s="729"/>
      <c r="AD12" s="729"/>
      <c r="AE12" s="729"/>
      <c r="AF12" s="730"/>
    </row>
    <row r="13" spans="1:32" s="49" customFormat="1" ht="16.5" customHeight="1">
      <c r="A13" s="66"/>
      <c r="C13" s="271" t="str">
        <f>IF(C11&lt;&gt;"",IF(C11&gt;=28+年表!$O$3,"",C11+1),"")</f>
        <v/>
      </c>
      <c r="D13" s="273" t="str">
        <f>IF(C13="","",IF(SEARCH(D11,$N$1)&gt;0,MID($N$1,SEARCH(D11,$N$1)+1,1),""))</f>
        <v/>
      </c>
      <c r="E13" s="680"/>
      <c r="F13" s="681"/>
      <c r="G13" s="681"/>
      <c r="H13" s="681"/>
      <c r="I13" s="681"/>
      <c r="J13" s="681"/>
      <c r="K13" s="681"/>
      <c r="L13" s="681"/>
      <c r="M13" s="681"/>
      <c r="N13" s="681"/>
      <c r="O13" s="681"/>
      <c r="P13" s="682"/>
      <c r="Q13" s="62"/>
      <c r="R13" s="58"/>
      <c r="S13" s="271">
        <f>S11+1</f>
        <v>5</v>
      </c>
      <c r="T13" s="273" t="str">
        <f>IF(T11="","",IF(SEARCH(T11,$N$1)&gt;0,MID($N$1,SEARCH(T11,$N$1)+1,1),""))</f>
        <v>金</v>
      </c>
      <c r="U13" s="680"/>
      <c r="V13" s="681"/>
      <c r="W13" s="681"/>
      <c r="X13" s="681"/>
      <c r="Y13" s="681"/>
      <c r="Z13" s="681"/>
      <c r="AA13" s="681"/>
      <c r="AB13" s="681"/>
      <c r="AC13" s="681"/>
      <c r="AD13" s="681"/>
      <c r="AE13" s="681"/>
      <c r="AF13" s="682"/>
    </row>
    <row r="14" spans="1:32" s="49" customFormat="1" ht="46.5" customHeight="1">
      <c r="A14" s="66"/>
      <c r="C14" s="676"/>
      <c r="D14" s="677"/>
      <c r="E14" s="678"/>
      <c r="F14" s="666"/>
      <c r="G14" s="666"/>
      <c r="H14" s="666"/>
      <c r="I14" s="666"/>
      <c r="J14" s="666"/>
      <c r="K14" s="666"/>
      <c r="L14" s="666"/>
      <c r="M14" s="666"/>
      <c r="N14" s="666"/>
      <c r="O14" s="666"/>
      <c r="P14" s="679"/>
      <c r="Q14" s="63"/>
      <c r="R14" s="54"/>
      <c r="S14" s="710"/>
      <c r="T14" s="711"/>
      <c r="U14" s="728" t="s">
        <v>109</v>
      </c>
      <c r="V14" s="729"/>
      <c r="W14" s="729"/>
      <c r="X14" s="729"/>
      <c r="Y14" s="729"/>
      <c r="Z14" s="729"/>
      <c r="AA14" s="729"/>
      <c r="AB14" s="729"/>
      <c r="AC14" s="729"/>
      <c r="AD14" s="729"/>
      <c r="AE14" s="729"/>
      <c r="AF14" s="730"/>
    </row>
    <row r="15" spans="1:32" s="49" customFormat="1" ht="16.5" customHeight="1">
      <c r="A15" s="66"/>
      <c r="C15" s="291"/>
      <c r="D15" s="298"/>
      <c r="E15" s="678"/>
      <c r="F15" s="666"/>
      <c r="G15" s="666"/>
      <c r="H15" s="666"/>
      <c r="I15" s="666"/>
      <c r="J15" s="666"/>
      <c r="K15" s="666"/>
      <c r="L15" s="666"/>
      <c r="M15" s="666"/>
      <c r="N15" s="666"/>
      <c r="O15" s="666"/>
      <c r="P15" s="679"/>
      <c r="Q15" s="62"/>
      <c r="R15" s="54"/>
      <c r="S15" s="271">
        <f>S13+1</f>
        <v>6</v>
      </c>
      <c r="T15" s="273" t="str">
        <f>IF(T13="","",IF(SEARCH(T13,$N$1)&gt;0,MID($N$1,SEARCH(T13,$N$1)+1,1),""))</f>
        <v>土</v>
      </c>
      <c r="U15" s="680"/>
      <c r="V15" s="681"/>
      <c r="W15" s="681"/>
      <c r="X15" s="681"/>
      <c r="Y15" s="681"/>
      <c r="Z15" s="681"/>
      <c r="AA15" s="681"/>
      <c r="AB15" s="681"/>
      <c r="AC15" s="681"/>
      <c r="AD15" s="681"/>
      <c r="AE15" s="681"/>
      <c r="AF15" s="682"/>
    </row>
    <row r="16" spans="1:32" s="49" customFormat="1" ht="46.5" customHeight="1">
      <c r="A16" s="66"/>
      <c r="C16" s="676"/>
      <c r="D16" s="677"/>
      <c r="E16" s="678"/>
      <c r="F16" s="666"/>
      <c r="G16" s="666"/>
      <c r="H16" s="666"/>
      <c r="I16" s="666"/>
      <c r="J16" s="666"/>
      <c r="K16" s="666"/>
      <c r="L16" s="666"/>
      <c r="M16" s="666"/>
      <c r="N16" s="666"/>
      <c r="O16" s="666"/>
      <c r="P16" s="679"/>
      <c r="Q16" s="63"/>
      <c r="R16" s="54"/>
      <c r="S16" s="710"/>
      <c r="T16" s="711"/>
      <c r="U16" s="728"/>
      <c r="V16" s="729"/>
      <c r="W16" s="729"/>
      <c r="X16" s="729"/>
      <c r="Y16" s="729"/>
      <c r="Z16" s="729"/>
      <c r="AA16" s="729"/>
      <c r="AB16" s="729"/>
      <c r="AC16" s="729"/>
      <c r="AD16" s="729"/>
      <c r="AE16" s="729"/>
      <c r="AF16" s="730"/>
    </row>
    <row r="17" spans="1:33" s="49" customFormat="1" ht="16.5" customHeight="1">
      <c r="A17" s="66"/>
      <c r="C17" s="291"/>
      <c r="D17" s="298"/>
      <c r="E17" s="678"/>
      <c r="F17" s="666"/>
      <c r="G17" s="666"/>
      <c r="H17" s="666"/>
      <c r="I17" s="666"/>
      <c r="J17" s="666"/>
      <c r="K17" s="666"/>
      <c r="L17" s="666"/>
      <c r="M17" s="666"/>
      <c r="N17" s="666"/>
      <c r="O17" s="666"/>
      <c r="P17" s="679"/>
      <c r="Q17" s="62"/>
      <c r="R17" s="58"/>
      <c r="S17" s="271">
        <f>S15+1</f>
        <v>7</v>
      </c>
      <c r="T17" s="273" t="str">
        <f>IF(T15="","",IF(SEARCH(T15,$N$1)&gt;0,MID($N$1,SEARCH(T15,$N$1)+1,1),""))</f>
        <v>日</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683"/>
      <c r="V18" s="684"/>
      <c r="W18" s="684"/>
      <c r="X18" s="684"/>
      <c r="Y18" s="684"/>
      <c r="Z18" s="684"/>
      <c r="AA18" s="684"/>
      <c r="AB18" s="684"/>
      <c r="AC18" s="684"/>
      <c r="AD18" s="684"/>
      <c r="AE18" s="684"/>
      <c r="AF18" s="685"/>
    </row>
    <row r="19" spans="1:33" s="49" customFormat="1" ht="16.5" customHeight="1">
      <c r="A19" s="66"/>
      <c r="C19" s="291"/>
      <c r="D19" s="298"/>
      <c r="E19" s="678"/>
      <c r="F19" s="666"/>
      <c r="G19" s="666"/>
      <c r="H19" s="666"/>
      <c r="I19" s="666"/>
      <c r="J19" s="666"/>
      <c r="K19" s="666"/>
      <c r="L19" s="666"/>
      <c r="M19" s="666"/>
      <c r="N19" s="666"/>
      <c r="O19" s="666"/>
      <c r="P19" s="679"/>
      <c r="Q19" s="62"/>
      <c r="R19" s="54"/>
      <c r="S19" s="271">
        <f>S17+1</f>
        <v>8</v>
      </c>
      <c r="T19" s="273" t="str">
        <f>IF(T17="","",IF(SEARCH(T17,$N$1)&gt;0,MID($N$1,SEARCH(T17,$N$1)+1,1),""))</f>
        <v>月</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t="str">
        <f>CONCATENATE(年表!$C$23)</f>
        <v>3</v>
      </c>
      <c r="G25" s="621"/>
      <c r="H25" s="592" t="s">
        <v>1</v>
      </c>
      <c r="I25" s="61"/>
      <c r="J25" s="426">
        <f>INT(20.8431+0.242194*(年表!$F$3-1980)-INT((年表!$F$3-1980)/4))</f>
        <v>20</v>
      </c>
      <c r="K25" s="55"/>
      <c r="L25" s="55"/>
      <c r="M25" s="592"/>
      <c r="N25" s="697" t="str">
        <f>CONCATENATE(年表!$F$3,"/",F25,"/1")</f>
        <v>2021/3/1</v>
      </c>
      <c r="O25" s="697"/>
      <c r="P25" s="698">
        <v>3</v>
      </c>
      <c r="Q25" s="699"/>
      <c r="R25" s="50"/>
      <c r="S25" s="1"/>
      <c r="T25" s="1"/>
      <c r="U25" s="1"/>
      <c r="V25" s="621">
        <v>3</v>
      </c>
      <c r="W25" s="621"/>
      <c r="X25" s="592" t="s">
        <v>1</v>
      </c>
      <c r="Y25" s="1"/>
      <c r="Z25" s="44"/>
      <c r="AA25" s="42"/>
      <c r="AB25" s="42"/>
      <c r="AC25" s="42"/>
      <c r="AD25" s="601" t="str">
        <f>CONCATENATE(年表!$F$3,"/",V25,"/17")</f>
        <v>2021/3/17</v>
      </c>
      <c r="AE25" s="601"/>
      <c r="AF25" s="601"/>
    </row>
    <row r="26" spans="1:33" s="49" customFormat="1" ht="12" customHeight="1">
      <c r="A26" s="66"/>
      <c r="B26" s="1"/>
      <c r="C26" s="48"/>
      <c r="D26" s="47"/>
      <c r="E26" s="47"/>
      <c r="F26" s="621"/>
      <c r="G26" s="621"/>
      <c r="H26" s="592"/>
      <c r="I26" s="61"/>
      <c r="J26" s="427">
        <f>1-SIGN(MOD(年表!$F$3,4)/2)</f>
        <v>0</v>
      </c>
      <c r="K26" s="55"/>
      <c r="L26" s="55"/>
      <c r="M26" s="592"/>
      <c r="N26" s="712" t="str">
        <f>MID("日月火水木金土",WEEKDAY(N25,1),1)</f>
        <v>月</v>
      </c>
      <c r="O26" s="712"/>
      <c r="P26" s="700"/>
      <c r="Q26" s="701"/>
      <c r="R26" s="50"/>
      <c r="S26" s="1"/>
      <c r="T26" s="1"/>
      <c r="U26" s="86"/>
      <c r="V26" s="621"/>
      <c r="W26" s="621"/>
      <c r="X26" s="592"/>
      <c r="Y26" s="1"/>
      <c r="Z26" s="44"/>
      <c r="AA26" s="42"/>
      <c r="AB26" s="42"/>
      <c r="AC26" s="42"/>
      <c r="AD26" s="602" t="str">
        <f>MID("日月火水木金土",WEEKDAY(AD25,1),1)</f>
        <v>水</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火</v>
      </c>
      <c r="E28" s="680"/>
      <c r="F28" s="681"/>
      <c r="G28" s="681"/>
      <c r="H28" s="681"/>
      <c r="I28" s="681"/>
      <c r="J28" s="681"/>
      <c r="K28" s="681"/>
      <c r="L28" s="681"/>
      <c r="M28" s="681"/>
      <c r="N28" s="681"/>
      <c r="O28" s="681"/>
      <c r="P28" s="682"/>
      <c r="Q28" s="62"/>
      <c r="R28" s="78"/>
      <c r="S28" s="271">
        <v>17</v>
      </c>
      <c r="T28" s="273" t="str">
        <f>IF(S28="","",AD$26)</f>
        <v>水</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728"/>
      <c r="V29" s="729"/>
      <c r="W29" s="729"/>
      <c r="X29" s="729"/>
      <c r="Y29" s="729"/>
      <c r="Z29" s="729"/>
      <c r="AA29" s="729"/>
      <c r="AB29" s="729"/>
      <c r="AC29" s="729"/>
      <c r="AD29" s="729"/>
      <c r="AE29" s="729"/>
      <c r="AF29" s="730"/>
    </row>
    <row r="30" spans="1:33" ht="16.5" customHeight="1">
      <c r="A30" s="91"/>
      <c r="B30" s="79"/>
      <c r="C30" s="271">
        <f>C28+1</f>
        <v>10</v>
      </c>
      <c r="D30" s="273" t="str">
        <f>IF(C30="","",IF(SEARCH(D28,$N$1)&gt;0,MID($N$1,SEARCH(D28,$N$1)+1,1),""))</f>
        <v>水</v>
      </c>
      <c r="E30" s="680"/>
      <c r="F30" s="681"/>
      <c r="G30" s="681"/>
      <c r="H30" s="681"/>
      <c r="I30" s="681"/>
      <c r="J30" s="681"/>
      <c r="K30" s="681"/>
      <c r="L30" s="681"/>
      <c r="M30" s="681"/>
      <c r="N30" s="681"/>
      <c r="O30" s="681"/>
      <c r="P30" s="682"/>
      <c r="Q30" s="62"/>
      <c r="R30" s="78"/>
      <c r="S30" s="271">
        <f>S28+1</f>
        <v>18</v>
      </c>
      <c r="T30" s="273" t="str">
        <f>IF(T28="","",IF(SEARCH(T28,$N$1)&gt;0,MID($N$1,SEARCH(T28,$N$1)+1,1),""))</f>
        <v>木</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728"/>
      <c r="V31" s="729"/>
      <c r="W31" s="729"/>
      <c r="X31" s="729"/>
      <c r="Y31" s="729"/>
      <c r="Z31" s="729"/>
      <c r="AA31" s="729"/>
      <c r="AB31" s="729"/>
      <c r="AC31" s="729"/>
      <c r="AD31" s="729"/>
      <c r="AE31" s="729"/>
      <c r="AF31" s="730"/>
    </row>
    <row r="32" spans="1:33" ht="16.5" customHeight="1">
      <c r="A32" s="91"/>
      <c r="B32" s="79"/>
      <c r="C32" s="271">
        <f>C30+1</f>
        <v>11</v>
      </c>
      <c r="D32" s="273" t="str">
        <f>IF(C32="","",IF(SEARCH(D30,$N$1)&gt;0,MID($N$1,SEARCH(D30,$N$1)+1,1),""))</f>
        <v>木</v>
      </c>
      <c r="E32" s="680"/>
      <c r="F32" s="681"/>
      <c r="G32" s="681"/>
      <c r="H32" s="681"/>
      <c r="I32" s="681"/>
      <c r="J32" s="681"/>
      <c r="K32" s="681"/>
      <c r="L32" s="681"/>
      <c r="M32" s="681"/>
      <c r="N32" s="681"/>
      <c r="O32" s="681"/>
      <c r="P32" s="682"/>
      <c r="Q32" s="62"/>
      <c r="R32" s="78"/>
      <c r="S32" s="271">
        <f>S30+1</f>
        <v>19</v>
      </c>
      <c r="T32" s="273" t="str">
        <f>IF(T30="","",IF(SEARCH(T30,$N$1)&gt;0,MID($N$1,SEARCH(T30,$N$1)+1,1),""))</f>
        <v>金</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728" t="s">
        <v>109</v>
      </c>
      <c r="V33" s="729"/>
      <c r="W33" s="729"/>
      <c r="X33" s="729"/>
      <c r="Y33" s="729"/>
      <c r="Z33" s="729"/>
      <c r="AA33" s="729"/>
      <c r="AB33" s="729"/>
      <c r="AC33" s="729"/>
      <c r="AD33" s="729"/>
      <c r="AE33" s="729"/>
      <c r="AF33" s="730"/>
    </row>
    <row r="34" spans="1:32" ht="16.5" customHeight="1">
      <c r="A34" s="91"/>
      <c r="B34" s="79"/>
      <c r="C34" s="271">
        <f>C32+1</f>
        <v>12</v>
      </c>
      <c r="D34" s="273" t="str">
        <f>IF(C34="","",IF(SEARCH(D32,$N$1)&gt;0,MID($N$1,SEARCH(D32,$N$1)+1,1),""))</f>
        <v>金</v>
      </c>
      <c r="E34" s="680"/>
      <c r="F34" s="681"/>
      <c r="G34" s="681"/>
      <c r="H34" s="681"/>
      <c r="I34" s="681"/>
      <c r="J34" s="681"/>
      <c r="K34" s="681"/>
      <c r="L34" s="681"/>
      <c r="M34" s="681"/>
      <c r="N34" s="681"/>
      <c r="O34" s="681"/>
      <c r="P34" s="682"/>
      <c r="Q34" s="62"/>
      <c r="R34" s="78"/>
      <c r="S34" s="271">
        <f>S32+1</f>
        <v>20</v>
      </c>
      <c r="T34" s="273" t="str">
        <f>IF(T32="","",IF(SEARCH(T32,$N$1)&gt;0,MID($N$1,SEARCH(T32,$N$1)+1,1),""))</f>
        <v>土</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33" t="str">
        <f>IF($J$25=20,"春分の日","")</f>
        <v>春分の日</v>
      </c>
      <c r="T35" s="734"/>
      <c r="U35" s="728"/>
      <c r="V35" s="729"/>
      <c r="W35" s="729"/>
      <c r="X35" s="729"/>
      <c r="Y35" s="729"/>
      <c r="Z35" s="729"/>
      <c r="AA35" s="729"/>
      <c r="AB35" s="729"/>
      <c r="AC35" s="729"/>
      <c r="AD35" s="729"/>
      <c r="AE35" s="729"/>
      <c r="AF35" s="730"/>
    </row>
    <row r="36" spans="1:32" ht="16.5" customHeight="1">
      <c r="A36" s="91"/>
      <c r="B36" s="79"/>
      <c r="C36" s="271">
        <f>C34+1</f>
        <v>13</v>
      </c>
      <c r="D36" s="273" t="str">
        <f>IF(D34="","",IF(SEARCH(D34,$N$1)&gt;0,MID($N$1,SEARCH(D34,$N$1)+1,1),""))</f>
        <v>土</v>
      </c>
      <c r="E36" s="680"/>
      <c r="F36" s="681"/>
      <c r="G36" s="681"/>
      <c r="H36" s="681"/>
      <c r="I36" s="681"/>
      <c r="J36" s="681"/>
      <c r="K36" s="681"/>
      <c r="L36" s="681"/>
      <c r="M36" s="681"/>
      <c r="N36" s="681"/>
      <c r="O36" s="681"/>
      <c r="P36" s="682"/>
      <c r="Q36" s="62"/>
      <c r="R36" s="78"/>
      <c r="S36" s="271">
        <f>S34+1</f>
        <v>21</v>
      </c>
      <c r="T36" s="299" t="str">
        <f>IF(T34="","",IF(SEARCH(T34,$N$1)&gt;0,MID($N$1,SEARCH(T34,$N$1)+1,1),""))</f>
        <v>日</v>
      </c>
      <c r="U36" s="680"/>
      <c r="V36" s="681"/>
      <c r="W36" s="681"/>
      <c r="X36" s="681"/>
      <c r="Y36" s="681"/>
      <c r="Z36" s="681"/>
      <c r="AA36" s="681"/>
      <c r="AB36" s="681"/>
      <c r="AC36" s="681"/>
      <c r="AD36" s="681"/>
      <c r="AE36" s="681"/>
      <c r="AF36" s="682"/>
    </row>
    <row r="37" spans="1:32" ht="46.5" customHeight="1">
      <c r="A37" s="91"/>
      <c r="B37" s="79"/>
      <c r="C37" s="710"/>
      <c r="D37" s="711"/>
      <c r="E37" s="683"/>
      <c r="F37" s="684"/>
      <c r="G37" s="684"/>
      <c r="H37" s="684"/>
      <c r="I37" s="684"/>
      <c r="J37" s="684"/>
      <c r="K37" s="684"/>
      <c r="L37" s="684"/>
      <c r="M37" s="684"/>
      <c r="N37" s="684"/>
      <c r="O37" s="684"/>
      <c r="P37" s="685"/>
      <c r="Q37" s="63"/>
      <c r="R37" s="78"/>
      <c r="S37" s="733" t="str">
        <f>IF($J$25=21,"春分の日","")</f>
        <v/>
      </c>
      <c r="T37" s="734"/>
      <c r="U37" s="683"/>
      <c r="V37" s="684"/>
      <c r="W37" s="684"/>
      <c r="X37" s="684"/>
      <c r="Y37" s="684"/>
      <c r="Z37" s="684"/>
      <c r="AA37" s="684"/>
      <c r="AB37" s="684"/>
      <c r="AC37" s="684"/>
      <c r="AD37" s="684"/>
      <c r="AE37" s="684"/>
      <c r="AF37" s="685"/>
    </row>
    <row r="38" spans="1:32" ht="16.5" customHeight="1">
      <c r="A38" s="91"/>
      <c r="B38" s="79"/>
      <c r="C38" s="271">
        <f>C36+1</f>
        <v>14</v>
      </c>
      <c r="D38" s="273" t="str">
        <f>IF(D36="","",IF(SEARCH(D36,$N$1)&gt;0,MID($N$1,SEARCH(D36,$N$1)+1,1),""))</f>
        <v>日</v>
      </c>
      <c r="E38" s="680"/>
      <c r="F38" s="681"/>
      <c r="G38" s="681"/>
      <c r="H38" s="681"/>
      <c r="I38" s="681"/>
      <c r="J38" s="681"/>
      <c r="K38" s="681"/>
      <c r="L38" s="681"/>
      <c r="M38" s="681"/>
      <c r="N38" s="681"/>
      <c r="O38" s="681"/>
      <c r="P38" s="682"/>
      <c r="Q38" s="62"/>
      <c r="R38" s="78"/>
      <c r="S38" s="271">
        <f>S36+1</f>
        <v>22</v>
      </c>
      <c r="T38" s="273" t="str">
        <f>IF(T36="","",IF(SEARCH(T36,$N$1)&gt;0,MID($N$1,SEARCH(T36,$N$1)+1,1),""))</f>
        <v>月</v>
      </c>
      <c r="U38" s="680"/>
      <c r="V38" s="681"/>
      <c r="W38" s="681"/>
      <c r="X38" s="681"/>
      <c r="Y38" s="681"/>
      <c r="Z38" s="681"/>
      <c r="AA38" s="681"/>
      <c r="AB38" s="681"/>
      <c r="AC38" s="681"/>
      <c r="AD38" s="681"/>
      <c r="AE38" s="681"/>
      <c r="AF38" s="682"/>
    </row>
    <row r="39" spans="1:32" ht="46.5" customHeight="1">
      <c r="A39" s="91"/>
      <c r="B39" s="79"/>
      <c r="C39" s="710"/>
      <c r="D39" s="711"/>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月</v>
      </c>
      <c r="E40" s="680"/>
      <c r="F40" s="681"/>
      <c r="G40" s="681"/>
      <c r="H40" s="681"/>
      <c r="I40" s="681"/>
      <c r="J40" s="681"/>
      <c r="K40" s="681"/>
      <c r="L40" s="681"/>
      <c r="M40" s="681"/>
      <c r="N40" s="681"/>
      <c r="O40" s="681"/>
      <c r="P40" s="682"/>
      <c r="Q40" s="62"/>
      <c r="R40" s="78"/>
      <c r="S40" s="271">
        <f>S38+1</f>
        <v>23</v>
      </c>
      <c r="T40" s="273" t="str">
        <f>IF(T38="","",IF(SEARCH(T38,$N$1)&gt;0,MID($N$1,SEARCH(T38,$N$1)+1,1),""))</f>
        <v>火</v>
      </c>
      <c r="U40" s="680"/>
      <c r="V40" s="681"/>
      <c r="W40" s="681"/>
      <c r="X40" s="681"/>
      <c r="Y40" s="681"/>
      <c r="Z40" s="681"/>
      <c r="AA40" s="681"/>
      <c r="AB40" s="681"/>
      <c r="AC40" s="681"/>
      <c r="AD40" s="681"/>
      <c r="AE40" s="681"/>
      <c r="AF40" s="682"/>
    </row>
    <row r="41" spans="1:32" ht="46.5" customHeight="1">
      <c r="A41" s="91"/>
      <c r="B41" s="79"/>
      <c r="C41" s="710"/>
      <c r="D41" s="711"/>
      <c r="E41" s="683"/>
      <c r="F41" s="684"/>
      <c r="G41" s="684"/>
      <c r="H41" s="684"/>
      <c r="I41" s="684"/>
      <c r="J41" s="684"/>
      <c r="K41" s="684"/>
      <c r="L41" s="684"/>
      <c r="M41" s="684"/>
      <c r="N41" s="684"/>
      <c r="O41" s="684"/>
      <c r="P41" s="685"/>
      <c r="Q41" s="63"/>
      <c r="R41" s="78"/>
      <c r="S41" s="708"/>
      <c r="T41" s="709"/>
      <c r="U41" s="683"/>
      <c r="V41" s="684"/>
      <c r="W41" s="684"/>
      <c r="X41" s="684"/>
      <c r="Y41" s="684"/>
      <c r="Z41" s="684"/>
      <c r="AA41" s="684"/>
      <c r="AB41" s="684"/>
      <c r="AC41" s="684"/>
      <c r="AD41" s="684"/>
      <c r="AE41" s="684"/>
      <c r="AF41" s="685"/>
    </row>
    <row r="42" spans="1:32" ht="16.5" customHeight="1">
      <c r="A42" s="91"/>
      <c r="B42" s="79"/>
      <c r="C42" s="271">
        <f>C40+1</f>
        <v>16</v>
      </c>
      <c r="D42" s="273" t="str">
        <f>IF(C42="","",IF(SEARCH(D40,$N$1)&gt;0,MID($N$1,SEARCH(D40,$N$1)+1,1),""))</f>
        <v>火</v>
      </c>
      <c r="E42" s="680"/>
      <c r="F42" s="681"/>
      <c r="G42" s="681"/>
      <c r="H42" s="681"/>
      <c r="I42" s="681"/>
      <c r="J42" s="681"/>
      <c r="K42" s="681"/>
      <c r="L42" s="681"/>
      <c r="M42" s="681"/>
      <c r="N42" s="681"/>
      <c r="O42" s="681"/>
      <c r="P42" s="682"/>
      <c r="Q42" s="62"/>
      <c r="R42" s="78"/>
      <c r="S42" s="271">
        <f>S40+1</f>
        <v>24</v>
      </c>
      <c r="T42" s="273" t="str">
        <f>IF(T40="","",IF(SEARCH(T40,$N$1)&gt;0,MID($N$1,SEARCH(T40,$N$1)+1,1),""))</f>
        <v>水</v>
      </c>
      <c r="U42" s="680"/>
      <c r="V42" s="681"/>
      <c r="W42" s="681"/>
      <c r="X42" s="681"/>
      <c r="Y42" s="681"/>
      <c r="Z42" s="681"/>
      <c r="AA42" s="681"/>
      <c r="AB42" s="681"/>
      <c r="AC42" s="681"/>
      <c r="AD42" s="681"/>
      <c r="AE42" s="681"/>
      <c r="AF42" s="682"/>
    </row>
    <row r="43" spans="1:32" ht="46.5" customHeight="1">
      <c r="A43" s="91"/>
      <c r="B43" s="79"/>
      <c r="C43" s="708"/>
      <c r="D43" s="709"/>
      <c r="E43" s="728"/>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sheetData>
  <mergeCells count="119">
    <mergeCell ref="E38:P38"/>
    <mergeCell ref="U38:AF38"/>
    <mergeCell ref="C39:D39"/>
    <mergeCell ref="E39:P39"/>
    <mergeCell ref="S39:T39"/>
    <mergeCell ref="U39:AF39"/>
    <mergeCell ref="N1:O1"/>
    <mergeCell ref="N2:O2"/>
    <mergeCell ref="N3:O3"/>
    <mergeCell ref="P2:Q3"/>
    <mergeCell ref="N24:O24"/>
    <mergeCell ref="N25:O25"/>
    <mergeCell ref="P25:Q26"/>
    <mergeCell ref="N26:O26"/>
    <mergeCell ref="E7:P7"/>
    <mergeCell ref="E17:P17"/>
    <mergeCell ref="E36:P36"/>
    <mergeCell ref="U36:AF36"/>
    <mergeCell ref="C37:D37"/>
    <mergeCell ref="E37:P37"/>
    <mergeCell ref="S37:T37"/>
    <mergeCell ref="U37:AF37"/>
    <mergeCell ref="E34:P34"/>
    <mergeCell ref="U34:AF34"/>
    <mergeCell ref="E42:P42"/>
    <mergeCell ref="U42:AF42"/>
    <mergeCell ref="C43:D43"/>
    <mergeCell ref="E43:P43"/>
    <mergeCell ref="S43:T43"/>
    <mergeCell ref="U43:AF43"/>
    <mergeCell ref="E40:P40"/>
    <mergeCell ref="U40:AF40"/>
    <mergeCell ref="C41:D41"/>
    <mergeCell ref="E41:P41"/>
    <mergeCell ref="S41:T41"/>
    <mergeCell ref="U41:AF41"/>
    <mergeCell ref="C35:D35"/>
    <mergeCell ref="E35:P35"/>
    <mergeCell ref="S35:T35"/>
    <mergeCell ref="U35:AF35"/>
    <mergeCell ref="C29:D29"/>
    <mergeCell ref="E32:P32"/>
    <mergeCell ref="U32:AF32"/>
    <mergeCell ref="C33:D33"/>
    <mergeCell ref="E33:P33"/>
    <mergeCell ref="S33:T33"/>
    <mergeCell ref="U33:AF33"/>
    <mergeCell ref="E30:P30"/>
    <mergeCell ref="U30:AF30"/>
    <mergeCell ref="C31:D31"/>
    <mergeCell ref="E31:P31"/>
    <mergeCell ref="S31:T31"/>
    <mergeCell ref="U31:AF31"/>
    <mergeCell ref="E29:P29"/>
    <mergeCell ref="S29:T29"/>
    <mergeCell ref="U29:AF29"/>
    <mergeCell ref="V25:W26"/>
    <mergeCell ref="AD25:AF25"/>
    <mergeCell ref="AD26:AF26"/>
    <mergeCell ref="M25:M26"/>
    <mergeCell ref="X25:X26"/>
    <mergeCell ref="H25:H26"/>
    <mergeCell ref="E28:P28"/>
    <mergeCell ref="F25:G26"/>
    <mergeCell ref="U20:AF20"/>
    <mergeCell ref="AD24:AF24"/>
    <mergeCell ref="U28:AF28"/>
    <mergeCell ref="U14:AF14"/>
    <mergeCell ref="E14:P14"/>
    <mergeCell ref="E15:P15"/>
    <mergeCell ref="E16:P16"/>
    <mergeCell ref="U15:AF15"/>
    <mergeCell ref="S16:T16"/>
    <mergeCell ref="C20:D20"/>
    <mergeCell ref="C8:D8"/>
    <mergeCell ref="C14:D14"/>
    <mergeCell ref="S18:T18"/>
    <mergeCell ref="S20:T20"/>
    <mergeCell ref="U12:AF12"/>
    <mergeCell ref="U13:AF13"/>
    <mergeCell ref="U17:AF17"/>
    <mergeCell ref="U18:AF18"/>
    <mergeCell ref="U19:AF19"/>
    <mergeCell ref="E19:P19"/>
    <mergeCell ref="E20:P20"/>
    <mergeCell ref="E12:P12"/>
    <mergeCell ref="E9:P9"/>
    <mergeCell ref="E10:P10"/>
    <mergeCell ref="E11:P11"/>
    <mergeCell ref="U16:AF16"/>
    <mergeCell ref="S8:T8"/>
    <mergeCell ref="E13:P13"/>
    <mergeCell ref="E8:P8"/>
    <mergeCell ref="S14:T14"/>
    <mergeCell ref="F2:G3"/>
    <mergeCell ref="H2:H3"/>
    <mergeCell ref="E5:P5"/>
    <mergeCell ref="C18:D18"/>
    <mergeCell ref="C16:D16"/>
    <mergeCell ref="C6:D6"/>
    <mergeCell ref="C12:D12"/>
    <mergeCell ref="C10:D10"/>
    <mergeCell ref="E6:P6"/>
    <mergeCell ref="E18:P18"/>
    <mergeCell ref="AD1:AF1"/>
    <mergeCell ref="AD2:AF2"/>
    <mergeCell ref="S6:T6"/>
    <mergeCell ref="V2:W3"/>
    <mergeCell ref="AD3:AF3"/>
    <mergeCell ref="X2:X3"/>
    <mergeCell ref="U5:AF5"/>
    <mergeCell ref="S10:T10"/>
    <mergeCell ref="S12:T12"/>
    <mergeCell ref="U7:AF7"/>
    <mergeCell ref="U8:AF8"/>
    <mergeCell ref="U11:AF11"/>
    <mergeCell ref="U6:AF6"/>
    <mergeCell ref="U9:AF9"/>
    <mergeCell ref="U10:AF10"/>
  </mergeCells>
  <phoneticPr fontId="2"/>
  <conditionalFormatting sqref="U28 U30 U32 U34 U36 U38 U40 U42 E28 E30 E32 E34 E36 E38 E40 E42 U5 U7 U11 U13 U15 U17 U19 U9 E5 E7 E9 E11 E13 E15 E17 E19">
    <cfRule type="cellIs" dxfId="1374" priority="225" stopIfTrue="1" operator="between">
      <formula>"1"</formula>
      <formula>"3"</formula>
    </cfRule>
  </conditionalFormatting>
  <conditionalFormatting sqref="AC24 M1">
    <cfRule type="expression" dxfId="1373" priority="228" stopIfTrue="1">
      <formula>$J$7+$AC$5=21</formula>
    </cfRule>
  </conditionalFormatting>
  <conditionalFormatting sqref="AB24 L1">
    <cfRule type="expression" dxfId="1372" priority="229" stopIfTrue="1">
      <formula>$J$7+$AB$5=21</formula>
    </cfRule>
  </conditionalFormatting>
  <conditionalFormatting sqref="AA24 K1">
    <cfRule type="cellIs" dxfId="1371" priority="230" stopIfTrue="1" operator="between">
      <formula>"21"</formula>
      <formula>"22"</formula>
    </cfRule>
    <cfRule type="expression" dxfId="1370" priority="231" stopIfTrue="1">
      <formula>$J$7+$AA$5=21</formula>
    </cfRule>
  </conditionalFormatting>
  <conditionalFormatting sqref="R5">
    <cfRule type="cellIs" dxfId="1369" priority="234" stopIfTrue="1" operator="between">
      <formula>"1"</formula>
      <formula>"1"</formula>
    </cfRule>
  </conditionalFormatting>
  <conditionalFormatting sqref="S28">
    <cfRule type="expression" dxfId="1368" priority="204" stopIfTrue="1">
      <formula>T28="土"</formula>
    </cfRule>
    <cfRule type="expression" dxfId="1367" priority="205" stopIfTrue="1">
      <formula>T28="日"</formula>
    </cfRule>
  </conditionalFormatting>
  <conditionalFormatting sqref="S30">
    <cfRule type="expression" dxfId="1366" priority="202" stopIfTrue="1">
      <formula>T30="土"</formula>
    </cfRule>
    <cfRule type="expression" dxfId="1365" priority="203" stopIfTrue="1">
      <formula>T30="日"</formula>
    </cfRule>
  </conditionalFormatting>
  <conditionalFormatting sqref="S40">
    <cfRule type="expression" dxfId="1364" priority="189" stopIfTrue="1">
      <formula>T40="土"</formula>
    </cfRule>
    <cfRule type="expression" dxfId="1363" priority="190" stopIfTrue="1">
      <formula>T40="日"</formula>
    </cfRule>
  </conditionalFormatting>
  <conditionalFormatting sqref="S42">
    <cfRule type="expression" dxfId="1362" priority="186" stopIfTrue="1">
      <formula>T42="土"</formula>
    </cfRule>
    <cfRule type="expression" dxfId="1361" priority="187" stopIfTrue="1">
      <formula>T42="日"</formula>
    </cfRule>
  </conditionalFormatting>
  <conditionalFormatting sqref="T40 T38">
    <cfRule type="expression" dxfId="1360" priority="174" stopIfTrue="1">
      <formula>T38="日"</formula>
    </cfRule>
    <cfRule type="expression" dxfId="1359" priority="175" stopIfTrue="1">
      <formula>T38="土"</formula>
    </cfRule>
  </conditionalFormatting>
  <conditionalFormatting sqref="T42">
    <cfRule type="expression" dxfId="1358" priority="169" stopIfTrue="1">
      <formula>T42="日"</formula>
    </cfRule>
  </conditionalFormatting>
  <conditionalFormatting sqref="S32">
    <cfRule type="expression" dxfId="1357" priority="158" stopIfTrue="1">
      <formula>T32="土"</formula>
    </cfRule>
    <cfRule type="expression" dxfId="1356" priority="159" stopIfTrue="1">
      <formula>T32="日"</formula>
    </cfRule>
  </conditionalFormatting>
  <conditionalFormatting sqref="T42">
    <cfRule type="expression" dxfId="1355" priority="151" stopIfTrue="1">
      <formula>T42="土"</formula>
    </cfRule>
  </conditionalFormatting>
  <conditionalFormatting sqref="S36">
    <cfRule type="expression" dxfId="1354" priority="281" stopIfTrue="1">
      <formula>$J$25=S36</formula>
    </cfRule>
    <cfRule type="expression" dxfId="1353" priority="282" stopIfTrue="1">
      <formula>T36="月"</formula>
    </cfRule>
    <cfRule type="expression" dxfId="1352" priority="283" stopIfTrue="1">
      <formula>T36="土"</formula>
    </cfRule>
    <cfRule type="expression" dxfId="1351" priority="284" stopIfTrue="1">
      <formula>T36="日"</formula>
    </cfRule>
  </conditionalFormatting>
  <conditionalFormatting sqref="T34">
    <cfRule type="expression" dxfId="1350" priority="285" stopIfTrue="1">
      <formula>$J$25=S34</formula>
    </cfRule>
  </conditionalFormatting>
  <conditionalFormatting sqref="S34">
    <cfRule type="expression" dxfId="1349" priority="301" stopIfTrue="1">
      <formula>$J$25=S34</formula>
    </cfRule>
    <cfRule type="expression" dxfId="1348" priority="302" stopIfTrue="1">
      <formula>T34="土"</formula>
    </cfRule>
    <cfRule type="expression" dxfId="1347" priority="303" stopIfTrue="1">
      <formula>T34="日"</formula>
    </cfRule>
  </conditionalFormatting>
  <conditionalFormatting sqref="T36 T32 T30 T28 D28 D30 D32 D34 D36 D38 D42 D5 D7 D9 D11 D13 T5 T7 T9 T11 T13 T15 T17 T19 D40">
    <cfRule type="expression" dxfId="1346" priority="100" stopIfTrue="1">
      <formula>D5="土"</formula>
    </cfRule>
    <cfRule type="expression" dxfId="1345" priority="101" stopIfTrue="1">
      <formula>D5="日"</formula>
    </cfRule>
  </conditionalFormatting>
  <conditionalFormatting sqref="T36">
    <cfRule type="expression" dxfId="1344" priority="99" stopIfTrue="1">
      <formula>$J$25=S36</formula>
    </cfRule>
  </conditionalFormatting>
  <conditionalFormatting sqref="C28">
    <cfRule type="expression" dxfId="1343" priority="91" stopIfTrue="1">
      <formula>D28="土"</formula>
    </cfRule>
    <cfRule type="expression" dxfId="1342" priority="92" stopIfTrue="1">
      <formula>D28="日"</formula>
    </cfRule>
  </conditionalFormatting>
  <conditionalFormatting sqref="C30">
    <cfRule type="expression" dxfId="1341" priority="87" stopIfTrue="1">
      <formula>D30="土"</formula>
    </cfRule>
    <cfRule type="expression" dxfId="1340" priority="88" stopIfTrue="1">
      <formula>D30="日"</formula>
    </cfRule>
  </conditionalFormatting>
  <conditionalFormatting sqref="C32">
    <cfRule type="expression" dxfId="1339" priority="83" stopIfTrue="1">
      <formula>D32="土"</formula>
    </cfRule>
    <cfRule type="expression" dxfId="1338" priority="84" stopIfTrue="1">
      <formula>D32="日"</formula>
    </cfRule>
  </conditionalFormatting>
  <conditionalFormatting sqref="C34">
    <cfRule type="expression" dxfId="1337" priority="75" stopIfTrue="1">
      <formula>D34="土"</formula>
    </cfRule>
    <cfRule type="expression" dxfId="1336" priority="76" stopIfTrue="1">
      <formula>D34="日"</formula>
    </cfRule>
  </conditionalFormatting>
  <conditionalFormatting sqref="C36">
    <cfRule type="expression" dxfId="1335" priority="71" stopIfTrue="1">
      <formula>D36="土"</formula>
    </cfRule>
    <cfRule type="expression" dxfId="1334" priority="72" stopIfTrue="1">
      <formula>D36="日"</formula>
    </cfRule>
  </conditionalFormatting>
  <conditionalFormatting sqref="C38">
    <cfRule type="expression" dxfId="1333" priority="67" stopIfTrue="1">
      <formula>D38="土"</formula>
    </cfRule>
    <cfRule type="expression" dxfId="1332" priority="68" stopIfTrue="1">
      <formula>D38="日"</formula>
    </cfRule>
  </conditionalFormatting>
  <conditionalFormatting sqref="C42">
    <cfRule type="expression" dxfId="1331" priority="59" stopIfTrue="1">
      <formula>D42="土"</formula>
    </cfRule>
    <cfRule type="expression" dxfId="1330" priority="60" stopIfTrue="1">
      <formula>D42="日"</formula>
    </cfRule>
  </conditionalFormatting>
  <conditionalFormatting sqref="C5">
    <cfRule type="expression" dxfId="1329" priority="57" stopIfTrue="1">
      <formula>D5="土"</formula>
    </cfRule>
    <cfRule type="expression" dxfId="1328" priority="58" stopIfTrue="1">
      <formula>D5="日"</formula>
    </cfRule>
  </conditionalFormatting>
  <conditionalFormatting sqref="C7">
    <cfRule type="expression" dxfId="1327" priority="53" stopIfTrue="1">
      <formula>D7="土"</formula>
    </cfRule>
    <cfRule type="expression" dxfId="1326" priority="54" stopIfTrue="1">
      <formula>D7="日"</formula>
    </cfRule>
  </conditionalFormatting>
  <conditionalFormatting sqref="C9">
    <cfRule type="expression" dxfId="1325" priority="49" stopIfTrue="1">
      <formula>D9="土"</formula>
    </cfRule>
    <cfRule type="expression" dxfId="1324" priority="50" stopIfTrue="1">
      <formula>D9="日"</formula>
    </cfRule>
  </conditionalFormatting>
  <conditionalFormatting sqref="C11">
    <cfRule type="expression" dxfId="1323" priority="45" stopIfTrue="1">
      <formula>D11="土"</formula>
    </cfRule>
    <cfRule type="expression" dxfId="1322" priority="46" stopIfTrue="1">
      <formula>D11="日"</formula>
    </cfRule>
  </conditionalFormatting>
  <conditionalFormatting sqref="C13">
    <cfRule type="expression" dxfId="1321" priority="41" stopIfTrue="1">
      <formula>D13="土"</formula>
    </cfRule>
    <cfRule type="expression" dxfId="1320" priority="42" stopIfTrue="1">
      <formula>D13="日"</formula>
    </cfRule>
  </conditionalFormatting>
  <conditionalFormatting sqref="S5">
    <cfRule type="expression" dxfId="1319" priority="37" stopIfTrue="1">
      <formula>T5="土"</formula>
    </cfRule>
    <cfRule type="expression" dxfId="1318" priority="38" stopIfTrue="1">
      <formula>T5="日"</formula>
    </cfRule>
  </conditionalFormatting>
  <conditionalFormatting sqref="S7">
    <cfRule type="expression" dxfId="1317" priority="31" stopIfTrue="1">
      <formula>T7="土"</formula>
    </cfRule>
    <cfRule type="expression" dxfId="1316" priority="32" stopIfTrue="1">
      <formula>T7="日"</formula>
    </cfRule>
  </conditionalFormatting>
  <conditionalFormatting sqref="S9">
    <cfRule type="expression" dxfId="1315" priority="27" stopIfTrue="1">
      <formula>T9="土"</formula>
    </cfRule>
    <cfRule type="expression" dxfId="1314" priority="28" stopIfTrue="1">
      <formula>T9="日"</formula>
    </cfRule>
  </conditionalFormatting>
  <conditionalFormatting sqref="S11">
    <cfRule type="expression" dxfId="1313" priority="23" stopIfTrue="1">
      <formula>T11="土"</formula>
    </cfRule>
    <cfRule type="expression" dxfId="1312" priority="24" stopIfTrue="1">
      <formula>T11="日"</formula>
    </cfRule>
  </conditionalFormatting>
  <conditionalFormatting sqref="S13">
    <cfRule type="expression" dxfId="1311" priority="19" stopIfTrue="1">
      <formula>T13="土"</formula>
    </cfRule>
    <cfRule type="expression" dxfId="1310" priority="20" stopIfTrue="1">
      <formula>T13="日"</formula>
    </cfRule>
  </conditionalFormatting>
  <conditionalFormatting sqref="S15">
    <cfRule type="expression" dxfId="1309" priority="15" stopIfTrue="1">
      <formula>T15="土"</formula>
    </cfRule>
    <cfRule type="expression" dxfId="1308" priority="16" stopIfTrue="1">
      <formula>T15="日"</formula>
    </cfRule>
  </conditionalFormatting>
  <conditionalFormatting sqref="S17">
    <cfRule type="expression" dxfId="1307" priority="11" stopIfTrue="1">
      <formula>T17="土"</formula>
    </cfRule>
    <cfRule type="expression" dxfId="1306" priority="12" stopIfTrue="1">
      <formula>T17="日"</formula>
    </cfRule>
  </conditionalFormatting>
  <conditionalFormatting sqref="S19">
    <cfRule type="expression" dxfId="1305" priority="7" stopIfTrue="1">
      <formula>T19="土"</formula>
    </cfRule>
    <cfRule type="expression" dxfId="1304" priority="8" stopIfTrue="1">
      <formula>T19="日"</formula>
    </cfRule>
  </conditionalFormatting>
  <conditionalFormatting sqref="C40">
    <cfRule type="expression" dxfId="1303" priority="5" stopIfTrue="1">
      <formula>D40="土"</formula>
    </cfRule>
    <cfRule type="expression" dxfId="1302" priority="6" stopIfTrue="1">
      <formula>D40="日"</formula>
    </cfRule>
  </conditionalFormatting>
  <conditionalFormatting sqref="S38">
    <cfRule type="expression" dxfId="1301" priority="3" stopIfTrue="1">
      <formula>T38="土"</formula>
    </cfRule>
    <cfRule type="expression" dxfId="1300" priority="4" stopIfTrue="1">
      <formula>T38="日"</formula>
    </cfRule>
  </conditionalFormatting>
  <dataValidations disablePrompts="1"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600" t="s">
        <v>47</v>
      </c>
      <c r="O1" s="600"/>
      <c r="P1" s="201"/>
      <c r="Q1" s="420"/>
      <c r="R1" s="50"/>
      <c r="S1" s="113"/>
      <c r="T1" s="113"/>
      <c r="Z1" s="44"/>
      <c r="AA1" s="42"/>
      <c r="AB1" s="42"/>
      <c r="AC1" s="42"/>
      <c r="AD1" s="600" t="s">
        <v>47</v>
      </c>
      <c r="AE1" s="600"/>
      <c r="AF1" s="600"/>
    </row>
    <row r="2" spans="1:32" s="1" customFormat="1" ht="12" customHeight="1">
      <c r="A2" s="105"/>
      <c r="F2" s="621">
        <v>3</v>
      </c>
      <c r="G2" s="621"/>
      <c r="H2" s="592" t="s">
        <v>1</v>
      </c>
      <c r="J2" s="44"/>
      <c r="K2" s="42"/>
      <c r="L2" s="42"/>
      <c r="M2" s="42"/>
      <c r="N2" s="601" t="str">
        <f>CONCATENATE(年表!$F$3,"/",F2,"/25")</f>
        <v>2021/3/25</v>
      </c>
      <c r="O2" s="601"/>
      <c r="P2" s="698">
        <v>3</v>
      </c>
      <c r="Q2" s="699"/>
      <c r="R2" s="50"/>
      <c r="V2" s="621">
        <v>4</v>
      </c>
      <c r="W2" s="621"/>
      <c r="X2" s="592" t="s">
        <v>1</v>
      </c>
      <c r="Z2" s="44"/>
      <c r="AA2" s="42"/>
      <c r="AB2" s="42"/>
      <c r="AC2" s="42"/>
      <c r="AD2" s="601" t="str">
        <f>CONCATENATE(年表!$F$3,"/",V2,"/1")</f>
        <v>2021/4/1</v>
      </c>
      <c r="AE2" s="601"/>
      <c r="AF2" s="601"/>
    </row>
    <row r="3" spans="1:32" s="1" customFormat="1" ht="12" customHeight="1">
      <c r="A3" s="105"/>
      <c r="E3" s="86"/>
      <c r="F3" s="621"/>
      <c r="G3" s="621"/>
      <c r="H3" s="592"/>
      <c r="J3" s="87">
        <f>1-SIGN(MOD(年表!$F$3,4)/2)</f>
        <v>0</v>
      </c>
      <c r="K3" s="42"/>
      <c r="L3" s="42"/>
      <c r="M3" s="42"/>
      <c r="N3" s="602" t="str">
        <f>MID("日月火水木金土",WEEKDAY(N2,1),1)</f>
        <v>木</v>
      </c>
      <c r="O3" s="602"/>
      <c r="P3" s="700"/>
      <c r="Q3" s="701"/>
      <c r="R3" s="50"/>
      <c r="U3" s="87">
        <f>1-INT((MOD($G$2,4)/2))</f>
        <v>1</v>
      </c>
      <c r="V3" s="621"/>
      <c r="W3" s="621"/>
      <c r="X3" s="592"/>
      <c r="Z3" s="44"/>
      <c r="AA3" s="42"/>
      <c r="AB3" s="42"/>
      <c r="AC3" s="42"/>
      <c r="AD3" s="602" t="str">
        <f>MID("日月火水木金土",WEEKDAY(AD2,1),1)</f>
        <v>木</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木</v>
      </c>
      <c r="E5" s="702"/>
      <c r="F5" s="703"/>
      <c r="G5" s="703"/>
      <c r="H5" s="703"/>
      <c r="I5" s="703"/>
      <c r="J5" s="703"/>
      <c r="K5" s="703"/>
      <c r="L5" s="703"/>
      <c r="M5" s="703"/>
      <c r="N5" s="703"/>
      <c r="O5" s="703"/>
      <c r="P5" s="704"/>
      <c r="Q5" s="62"/>
      <c r="R5" s="58"/>
      <c r="S5" s="271">
        <v>1</v>
      </c>
      <c r="T5" s="273" t="str">
        <f>IF(S5="","",AD$3)</f>
        <v>木</v>
      </c>
      <c r="U5" s="680"/>
      <c r="V5" s="681"/>
      <c r="W5" s="681"/>
      <c r="X5" s="681"/>
      <c r="Y5" s="681"/>
      <c r="Z5" s="681"/>
      <c r="AA5" s="681"/>
      <c r="AB5" s="681"/>
      <c r="AC5" s="681"/>
      <c r="AD5" s="681"/>
      <c r="AE5" s="681"/>
      <c r="AF5" s="682"/>
    </row>
    <row r="6" spans="1:32" s="53" customFormat="1" ht="46.5" customHeight="1">
      <c r="A6" s="138"/>
      <c r="C6" s="708"/>
      <c r="D6" s="709"/>
      <c r="E6" s="688"/>
      <c r="F6" s="689"/>
      <c r="G6" s="689"/>
      <c r="H6" s="689"/>
      <c r="I6" s="689"/>
      <c r="J6" s="689"/>
      <c r="K6" s="689"/>
      <c r="L6" s="689"/>
      <c r="M6" s="689"/>
      <c r="N6" s="689"/>
      <c r="O6" s="689"/>
      <c r="P6" s="690"/>
      <c r="Q6" s="63"/>
      <c r="R6" s="54"/>
      <c r="S6" s="710"/>
      <c r="T6" s="711"/>
      <c r="U6" s="728"/>
      <c r="V6" s="729"/>
      <c r="W6" s="729"/>
      <c r="X6" s="729"/>
      <c r="Y6" s="729"/>
      <c r="Z6" s="729"/>
      <c r="AA6" s="729"/>
      <c r="AB6" s="729"/>
      <c r="AC6" s="729"/>
      <c r="AD6" s="729"/>
      <c r="AE6" s="729"/>
      <c r="AF6" s="730"/>
    </row>
    <row r="7" spans="1:32" s="53" customFormat="1" ht="16.5" customHeight="1">
      <c r="A7" s="138"/>
      <c r="C7" s="271">
        <f>C5+1</f>
        <v>26</v>
      </c>
      <c r="D7" s="273" t="str">
        <f>IF(D5="","",IF(SEARCH(D5,$N$1)&gt;0,MID($N$1,SEARCH(D5,$N$1)+1,1),""))</f>
        <v>金</v>
      </c>
      <c r="E7" s="702"/>
      <c r="F7" s="703"/>
      <c r="G7" s="703"/>
      <c r="H7" s="703"/>
      <c r="I7" s="703"/>
      <c r="J7" s="703"/>
      <c r="K7" s="703"/>
      <c r="L7" s="703"/>
      <c r="M7" s="703"/>
      <c r="N7" s="703"/>
      <c r="O7" s="703"/>
      <c r="P7" s="704"/>
      <c r="Q7" s="62"/>
      <c r="R7" s="54"/>
      <c r="S7" s="271">
        <f>S5+1</f>
        <v>2</v>
      </c>
      <c r="T7" s="273" t="str">
        <f>IF(T5="","",IF(SEARCH(T5,$N$1)&gt;0,MID($N$1,SEARCH(T5,$N$1)+1,1),""))</f>
        <v>金</v>
      </c>
      <c r="U7" s="680"/>
      <c r="V7" s="681"/>
      <c r="W7" s="681"/>
      <c r="X7" s="681"/>
      <c r="Y7" s="681"/>
      <c r="Z7" s="681"/>
      <c r="AA7" s="681"/>
      <c r="AB7" s="681"/>
      <c r="AC7" s="681"/>
      <c r="AD7" s="681"/>
      <c r="AE7" s="681"/>
      <c r="AF7" s="682"/>
    </row>
    <row r="8" spans="1:32" s="49" customFormat="1" ht="46.5" customHeight="1">
      <c r="A8" s="66"/>
      <c r="C8" s="708"/>
      <c r="D8" s="709"/>
      <c r="E8" s="688"/>
      <c r="F8" s="689"/>
      <c r="G8" s="689"/>
      <c r="H8" s="689"/>
      <c r="I8" s="689"/>
      <c r="J8" s="689"/>
      <c r="K8" s="689"/>
      <c r="L8" s="689"/>
      <c r="M8" s="689"/>
      <c r="N8" s="689"/>
      <c r="O8" s="689"/>
      <c r="P8" s="690"/>
      <c r="Q8" s="63"/>
      <c r="R8" s="54"/>
      <c r="S8" s="710"/>
      <c r="T8" s="711"/>
      <c r="U8" s="728" t="s">
        <v>110</v>
      </c>
      <c r="V8" s="729"/>
      <c r="W8" s="729"/>
      <c r="X8" s="729"/>
      <c r="Y8" s="729"/>
      <c r="Z8" s="729"/>
      <c r="AA8" s="729"/>
      <c r="AB8" s="729"/>
      <c r="AC8" s="729"/>
      <c r="AD8" s="729"/>
      <c r="AE8" s="729"/>
      <c r="AF8" s="730"/>
    </row>
    <row r="9" spans="1:32" s="53" customFormat="1" ht="16.5" customHeight="1">
      <c r="A9" s="138"/>
      <c r="C9" s="271">
        <f>C7+1</f>
        <v>27</v>
      </c>
      <c r="D9" s="273" t="str">
        <f>IF(D7="","",IF(SEARCH(D7,$N$1)&gt;0,MID($N$1,SEARCH(D7,$N$1)+1,1),""))</f>
        <v>土</v>
      </c>
      <c r="E9" s="702"/>
      <c r="F9" s="703"/>
      <c r="G9" s="703"/>
      <c r="H9" s="703"/>
      <c r="I9" s="703"/>
      <c r="J9" s="703"/>
      <c r="K9" s="703"/>
      <c r="L9" s="703"/>
      <c r="M9" s="703"/>
      <c r="N9" s="703"/>
      <c r="O9" s="703"/>
      <c r="P9" s="704"/>
      <c r="Q9" s="62"/>
      <c r="R9" s="58"/>
      <c r="S9" s="271">
        <f>S7+1</f>
        <v>3</v>
      </c>
      <c r="T9" s="273" t="str">
        <f>IF(T7="","",IF(SEARCH(T7,$N$1)&gt;0,MID($N$1,SEARCH(T7,$N$1)+1,1),""))</f>
        <v>土</v>
      </c>
      <c r="U9" s="680"/>
      <c r="V9" s="681"/>
      <c r="W9" s="681"/>
      <c r="X9" s="681"/>
      <c r="Y9" s="681"/>
      <c r="Z9" s="681"/>
      <c r="AA9" s="681"/>
      <c r="AB9" s="681"/>
      <c r="AC9" s="681"/>
      <c r="AD9" s="681"/>
      <c r="AE9" s="681"/>
      <c r="AF9" s="682"/>
    </row>
    <row r="10" spans="1:32" s="49" customFormat="1" ht="46.5" customHeight="1">
      <c r="A10" s="66"/>
      <c r="C10" s="708"/>
      <c r="D10" s="709"/>
      <c r="E10" s="688"/>
      <c r="F10" s="689"/>
      <c r="G10" s="689"/>
      <c r="H10" s="689"/>
      <c r="I10" s="689"/>
      <c r="J10" s="689"/>
      <c r="K10" s="689"/>
      <c r="L10" s="689"/>
      <c r="M10" s="689"/>
      <c r="N10" s="689"/>
      <c r="O10" s="689"/>
      <c r="P10" s="690"/>
      <c r="Q10" s="63"/>
      <c r="R10" s="54"/>
      <c r="S10" s="710"/>
      <c r="T10" s="711"/>
      <c r="U10" s="728"/>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日</v>
      </c>
      <c r="E11" s="702"/>
      <c r="F11" s="703"/>
      <c r="G11" s="703"/>
      <c r="H11" s="703"/>
      <c r="I11" s="703"/>
      <c r="J11" s="703"/>
      <c r="K11" s="703"/>
      <c r="L11" s="703"/>
      <c r="M11" s="703"/>
      <c r="N11" s="703"/>
      <c r="O11" s="703"/>
      <c r="P11" s="704"/>
      <c r="Q11" s="62"/>
      <c r="R11" s="54"/>
      <c r="S11" s="271">
        <f>S9+1</f>
        <v>4</v>
      </c>
      <c r="T11" s="273" t="str">
        <f>IF(T9="","",IF(SEARCH(T9,$N$1)&gt;0,MID($N$1,SEARCH(T9,$N$1)+1,1),""))</f>
        <v>日</v>
      </c>
      <c r="U11" s="680"/>
      <c r="V11" s="681"/>
      <c r="W11" s="681"/>
      <c r="X11" s="681"/>
      <c r="Y11" s="681"/>
      <c r="Z11" s="681"/>
      <c r="AA11" s="681"/>
      <c r="AB11" s="681"/>
      <c r="AC11" s="681"/>
      <c r="AD11" s="681"/>
      <c r="AE11" s="681"/>
      <c r="AF11" s="682"/>
    </row>
    <row r="12" spans="1:32" s="49" customFormat="1" ht="46.5" customHeight="1">
      <c r="A12" s="66"/>
      <c r="C12" s="708"/>
      <c r="D12" s="709"/>
      <c r="E12" s="688"/>
      <c r="F12" s="689"/>
      <c r="G12" s="689"/>
      <c r="H12" s="689"/>
      <c r="I12" s="689"/>
      <c r="J12" s="689"/>
      <c r="K12" s="689"/>
      <c r="L12" s="689"/>
      <c r="M12" s="689"/>
      <c r="N12" s="689"/>
      <c r="O12" s="689"/>
      <c r="P12" s="690"/>
      <c r="Q12" s="63"/>
      <c r="R12" s="54"/>
      <c r="S12" s="710"/>
      <c r="T12" s="711"/>
      <c r="U12" s="683"/>
      <c r="V12" s="684"/>
      <c r="W12" s="684"/>
      <c r="X12" s="684"/>
      <c r="Y12" s="684"/>
      <c r="Z12" s="684"/>
      <c r="AA12" s="684"/>
      <c r="AB12" s="684"/>
      <c r="AC12" s="684"/>
      <c r="AD12" s="684"/>
      <c r="AE12" s="684"/>
      <c r="AF12" s="685"/>
    </row>
    <row r="13" spans="1:32" s="49" customFormat="1" ht="16.5" customHeight="1">
      <c r="A13" s="66"/>
      <c r="C13" s="271">
        <f>C11+1</f>
        <v>29</v>
      </c>
      <c r="D13" s="273" t="str">
        <f>IF(D11="","",IF(SEARCH(D11,$N$1)&gt;0,MID($N$1,SEARCH(D11,$N$1)+1,1),""))</f>
        <v>月</v>
      </c>
      <c r="E13" s="702"/>
      <c r="F13" s="703"/>
      <c r="G13" s="703"/>
      <c r="H13" s="703"/>
      <c r="I13" s="703"/>
      <c r="J13" s="703"/>
      <c r="K13" s="703"/>
      <c r="L13" s="703"/>
      <c r="M13" s="703"/>
      <c r="N13" s="703"/>
      <c r="O13" s="703"/>
      <c r="P13" s="704"/>
      <c r="Q13" s="62"/>
      <c r="R13" s="58"/>
      <c r="S13" s="271">
        <f>S11+1</f>
        <v>5</v>
      </c>
      <c r="T13" s="273" t="str">
        <f>IF(T11="","",IF(SEARCH(T11,$N$1)&gt;0,MID($N$1,SEARCH(T11,$N$1)+1,1),""))</f>
        <v>月</v>
      </c>
      <c r="U13" s="680"/>
      <c r="V13" s="681"/>
      <c r="W13" s="681"/>
      <c r="X13" s="681"/>
      <c r="Y13" s="681"/>
      <c r="Z13" s="681"/>
      <c r="AA13" s="681"/>
      <c r="AB13" s="681"/>
      <c r="AC13" s="681"/>
      <c r="AD13" s="681"/>
      <c r="AE13" s="681"/>
      <c r="AF13" s="682"/>
    </row>
    <row r="14" spans="1:32" s="49" customFormat="1" ht="46.5" customHeight="1">
      <c r="A14" s="66"/>
      <c r="C14" s="708"/>
      <c r="D14" s="709"/>
      <c r="E14" s="688"/>
      <c r="F14" s="689"/>
      <c r="G14" s="689"/>
      <c r="H14" s="689"/>
      <c r="I14" s="689"/>
      <c r="J14" s="689"/>
      <c r="K14" s="689"/>
      <c r="L14" s="689"/>
      <c r="M14" s="689"/>
      <c r="N14" s="689"/>
      <c r="O14" s="689"/>
      <c r="P14" s="690"/>
      <c r="Q14" s="63"/>
      <c r="R14" s="54"/>
      <c r="S14" s="710"/>
      <c r="T14" s="711"/>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火</v>
      </c>
      <c r="E15" s="702"/>
      <c r="F15" s="703"/>
      <c r="G15" s="703"/>
      <c r="H15" s="703"/>
      <c r="I15" s="703"/>
      <c r="J15" s="703"/>
      <c r="K15" s="703"/>
      <c r="L15" s="703"/>
      <c r="M15" s="703"/>
      <c r="N15" s="703"/>
      <c r="O15" s="703"/>
      <c r="P15" s="704"/>
      <c r="Q15" s="62"/>
      <c r="R15" s="54"/>
      <c r="S15" s="271">
        <f>S13+1</f>
        <v>6</v>
      </c>
      <c r="T15" s="273" t="str">
        <f>IF(T13="","",IF(SEARCH(T13,$N$1)&gt;0,MID($N$1,SEARCH(T13,$N$1)+1,1),""))</f>
        <v>火</v>
      </c>
      <c r="U15" s="680"/>
      <c r="V15" s="681"/>
      <c r="W15" s="681"/>
      <c r="X15" s="681"/>
      <c r="Y15" s="681"/>
      <c r="Z15" s="681"/>
      <c r="AA15" s="681"/>
      <c r="AB15" s="681"/>
      <c r="AC15" s="681"/>
      <c r="AD15" s="681"/>
      <c r="AE15" s="681"/>
      <c r="AF15" s="682"/>
    </row>
    <row r="16" spans="1:32" s="49" customFormat="1" ht="46.5" customHeight="1">
      <c r="A16" s="66"/>
      <c r="C16" s="708"/>
      <c r="D16" s="709"/>
      <c r="E16" s="688"/>
      <c r="F16" s="689"/>
      <c r="G16" s="689"/>
      <c r="H16" s="689"/>
      <c r="I16" s="689"/>
      <c r="J16" s="689"/>
      <c r="K16" s="689"/>
      <c r="L16" s="689"/>
      <c r="M16" s="689"/>
      <c r="N16" s="689"/>
      <c r="O16" s="689"/>
      <c r="P16" s="690"/>
      <c r="Q16" s="63"/>
      <c r="R16" s="54"/>
      <c r="S16" s="710"/>
      <c r="T16" s="711"/>
      <c r="U16" s="683"/>
      <c r="V16" s="684"/>
      <c r="W16" s="684"/>
      <c r="X16" s="684"/>
      <c r="Y16" s="684"/>
      <c r="Z16" s="684"/>
      <c r="AA16" s="684"/>
      <c r="AB16" s="684"/>
      <c r="AC16" s="684"/>
      <c r="AD16" s="684"/>
      <c r="AE16" s="684"/>
      <c r="AF16" s="685"/>
    </row>
    <row r="17" spans="1:33" s="49" customFormat="1" ht="16.5" customHeight="1">
      <c r="A17" s="66"/>
      <c r="C17" s="271">
        <f>C15+1</f>
        <v>31</v>
      </c>
      <c r="D17" s="273" t="str">
        <f>IF(D15="","",IF(SEARCH(D15,$N$1)&gt;0,MID($N$1,SEARCH(D15,$N$1)+1,1),""))</f>
        <v>水</v>
      </c>
      <c r="E17" s="702"/>
      <c r="F17" s="703"/>
      <c r="G17" s="703"/>
      <c r="H17" s="703"/>
      <c r="I17" s="703"/>
      <c r="J17" s="703"/>
      <c r="K17" s="703"/>
      <c r="L17" s="703"/>
      <c r="M17" s="703"/>
      <c r="N17" s="703"/>
      <c r="O17" s="703"/>
      <c r="P17" s="704"/>
      <c r="Q17" s="62"/>
      <c r="R17" s="58"/>
      <c r="S17" s="271">
        <f>S15+1</f>
        <v>7</v>
      </c>
      <c r="T17" s="273" t="str">
        <f>IF(T15="","",IF(SEARCH(T15,$N$1)&gt;0,MID($N$1,SEARCH(T15,$N$1)+1,1),""))</f>
        <v>水</v>
      </c>
      <c r="U17" s="680"/>
      <c r="V17" s="681"/>
      <c r="W17" s="681"/>
      <c r="X17" s="681"/>
      <c r="Y17" s="681"/>
      <c r="Z17" s="681"/>
      <c r="AA17" s="681"/>
      <c r="AB17" s="681"/>
      <c r="AC17" s="681"/>
      <c r="AD17" s="681"/>
      <c r="AE17" s="681"/>
      <c r="AF17" s="682"/>
    </row>
    <row r="18" spans="1:33" s="49" customFormat="1" ht="46.5" customHeight="1">
      <c r="A18" s="66"/>
      <c r="C18" s="708"/>
      <c r="D18" s="709"/>
      <c r="E18" s="688"/>
      <c r="F18" s="689"/>
      <c r="G18" s="689"/>
      <c r="H18" s="689"/>
      <c r="I18" s="689"/>
      <c r="J18" s="689"/>
      <c r="K18" s="689"/>
      <c r="L18" s="689"/>
      <c r="M18" s="689"/>
      <c r="N18" s="689"/>
      <c r="O18" s="689"/>
      <c r="P18" s="690"/>
      <c r="Q18" s="63"/>
      <c r="R18" s="54"/>
      <c r="S18" s="710"/>
      <c r="T18" s="711"/>
      <c r="U18" s="728"/>
      <c r="V18" s="729"/>
      <c r="W18" s="729"/>
      <c r="X18" s="729"/>
      <c r="Y18" s="729"/>
      <c r="Z18" s="729"/>
      <c r="AA18" s="729"/>
      <c r="AB18" s="729"/>
      <c r="AC18" s="729"/>
      <c r="AD18" s="729"/>
      <c r="AE18" s="729"/>
      <c r="AF18" s="730"/>
    </row>
    <row r="19" spans="1:33" s="49" customFormat="1" ht="16.5" customHeight="1">
      <c r="A19" s="66"/>
      <c r="C19" s="271"/>
      <c r="D19" s="273"/>
      <c r="E19" s="702"/>
      <c r="F19" s="703"/>
      <c r="G19" s="703"/>
      <c r="H19" s="703"/>
      <c r="I19" s="703"/>
      <c r="J19" s="703"/>
      <c r="K19" s="703"/>
      <c r="L19" s="703"/>
      <c r="M19" s="703"/>
      <c r="N19" s="703"/>
      <c r="O19" s="703"/>
      <c r="P19" s="704"/>
      <c r="Q19" s="62"/>
      <c r="R19" s="54"/>
      <c r="S19" s="271">
        <f>S17+1</f>
        <v>8</v>
      </c>
      <c r="T19" s="273" t="str">
        <f>IF(T17="","",IF(SEARCH(T17,$N$1)&gt;0,MID($N$1,SEARCH(T17,$N$1)+1,1),""))</f>
        <v>木</v>
      </c>
      <c r="U19" s="680"/>
      <c r="V19" s="681"/>
      <c r="W19" s="681"/>
      <c r="X19" s="681"/>
      <c r="Y19" s="681"/>
      <c r="Z19" s="681"/>
      <c r="AA19" s="681"/>
      <c r="AB19" s="681"/>
      <c r="AC19" s="681"/>
      <c r="AD19" s="681"/>
      <c r="AE19" s="681"/>
      <c r="AF19" s="682"/>
    </row>
    <row r="20" spans="1:33" s="49" customFormat="1" ht="46.5" customHeight="1">
      <c r="A20" s="66"/>
      <c r="C20" s="708"/>
      <c r="D20" s="709"/>
      <c r="E20" s="688"/>
      <c r="F20" s="689"/>
      <c r="G20" s="689"/>
      <c r="H20" s="689"/>
      <c r="I20" s="689"/>
      <c r="J20" s="689"/>
      <c r="K20" s="689"/>
      <c r="L20" s="689"/>
      <c r="M20" s="689"/>
      <c r="N20" s="689"/>
      <c r="O20" s="689"/>
      <c r="P20" s="690"/>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v>4</v>
      </c>
      <c r="G25" s="621"/>
      <c r="H25" s="592" t="s">
        <v>1</v>
      </c>
      <c r="I25" s="61"/>
      <c r="J25" s="1"/>
      <c r="K25" s="55"/>
      <c r="L25" s="55"/>
      <c r="M25" s="592"/>
      <c r="N25" s="697" t="str">
        <f>CONCATENATE(年表!$F$3,"/",F25,"/1")</f>
        <v>2021/4/1</v>
      </c>
      <c r="O25" s="697"/>
      <c r="P25" s="698">
        <v>4</v>
      </c>
      <c r="Q25" s="699"/>
      <c r="R25" s="50"/>
      <c r="S25" s="1"/>
      <c r="T25" s="1"/>
      <c r="U25" s="1"/>
      <c r="V25" s="621" t="str">
        <f>CONCATENATE(年表!$C32)</f>
        <v>4</v>
      </c>
      <c r="W25" s="621"/>
      <c r="X25" s="592" t="s">
        <v>1</v>
      </c>
      <c r="Y25" s="1"/>
      <c r="Z25" s="44"/>
      <c r="AA25" s="42"/>
      <c r="AB25" s="42"/>
      <c r="AC25" s="42"/>
      <c r="AD25" s="601" t="str">
        <f>CONCATENATE(年表!$F$3,"/",V25,"/17")</f>
        <v>2021/4/17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木</v>
      </c>
      <c r="O26" s="712"/>
      <c r="P26" s="700"/>
      <c r="Q26" s="701"/>
      <c r="R26" s="50"/>
      <c r="S26" s="1"/>
      <c r="T26" s="1"/>
      <c r="U26" s="86"/>
      <c r="V26" s="621"/>
      <c r="W26" s="621"/>
      <c r="X26" s="592"/>
      <c r="Y26" s="1"/>
      <c r="Z26" s="44"/>
      <c r="AA26" s="42"/>
      <c r="AB26" s="42"/>
      <c r="AC26" s="42"/>
      <c r="AD26" s="602" t="str">
        <f>MID("日月火水木金土",WEEKDAY(AD25,1),1)</f>
        <v>土</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金</v>
      </c>
      <c r="E28" s="680"/>
      <c r="F28" s="681"/>
      <c r="G28" s="681"/>
      <c r="H28" s="681"/>
      <c r="I28" s="681"/>
      <c r="J28" s="681"/>
      <c r="K28" s="681"/>
      <c r="L28" s="681"/>
      <c r="M28" s="681"/>
      <c r="N28" s="681"/>
      <c r="O28" s="681"/>
      <c r="P28" s="682"/>
      <c r="Q28" s="62"/>
      <c r="R28" s="78"/>
      <c r="S28" s="271">
        <v>17</v>
      </c>
      <c r="T28" s="273" t="str">
        <f>IF(S28="","",AD$26)</f>
        <v>土</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728"/>
      <c r="V29" s="729"/>
      <c r="W29" s="729"/>
      <c r="X29" s="729"/>
      <c r="Y29" s="729"/>
      <c r="Z29" s="729"/>
      <c r="AA29" s="729"/>
      <c r="AB29" s="729"/>
      <c r="AC29" s="729"/>
      <c r="AD29" s="729"/>
      <c r="AE29" s="729"/>
      <c r="AF29" s="730"/>
    </row>
    <row r="30" spans="1:33" ht="16.5" customHeight="1">
      <c r="A30" s="91"/>
      <c r="B30" s="79"/>
      <c r="C30" s="271">
        <f>C28+1</f>
        <v>10</v>
      </c>
      <c r="D30" s="273" t="str">
        <f>IF(C30="","",IF(SEARCH(D28,$N$1)&gt;0,MID($N$1,SEARCH(D28,$N$1)+1,1),""))</f>
        <v>土</v>
      </c>
      <c r="E30" s="680"/>
      <c r="F30" s="681"/>
      <c r="G30" s="681"/>
      <c r="H30" s="681"/>
      <c r="I30" s="681"/>
      <c r="J30" s="681"/>
      <c r="K30" s="681"/>
      <c r="L30" s="681"/>
      <c r="M30" s="681"/>
      <c r="N30" s="681"/>
      <c r="O30" s="681"/>
      <c r="P30" s="682"/>
      <c r="Q30" s="62"/>
      <c r="R30" s="78"/>
      <c r="S30" s="271">
        <f>S28+1</f>
        <v>18</v>
      </c>
      <c r="T30" s="273" t="str">
        <f>IF(T28="","",IF(SEARCH(T28,$N$1)&gt;0,MID($N$1,SEARCH(T28,$N$1)+1,1),""))</f>
        <v>日</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683"/>
      <c r="V31" s="684"/>
      <c r="W31" s="684"/>
      <c r="X31" s="684"/>
      <c r="Y31" s="684"/>
      <c r="Z31" s="684"/>
      <c r="AA31" s="684"/>
      <c r="AB31" s="684"/>
      <c r="AC31" s="684"/>
      <c r="AD31" s="684"/>
      <c r="AE31" s="684"/>
      <c r="AF31" s="685"/>
    </row>
    <row r="32" spans="1:33" ht="16.5" customHeight="1">
      <c r="A32" s="91"/>
      <c r="B32" s="79"/>
      <c r="C32" s="271">
        <f>C30+1</f>
        <v>11</v>
      </c>
      <c r="D32" s="273" t="str">
        <f>IF(C32="","",IF(SEARCH(D30,$N$1)&gt;0,MID($N$1,SEARCH(D30,$N$1)+1,1),""))</f>
        <v>日</v>
      </c>
      <c r="E32" s="680"/>
      <c r="F32" s="681"/>
      <c r="G32" s="681"/>
      <c r="H32" s="681"/>
      <c r="I32" s="681"/>
      <c r="J32" s="681"/>
      <c r="K32" s="681"/>
      <c r="L32" s="681"/>
      <c r="M32" s="681"/>
      <c r="N32" s="681"/>
      <c r="O32" s="681"/>
      <c r="P32" s="682"/>
      <c r="Q32" s="62"/>
      <c r="R32" s="78"/>
      <c r="S32" s="271">
        <f>S30+1</f>
        <v>19</v>
      </c>
      <c r="T32" s="273" t="str">
        <f>IF(T30="","",IF(SEARCH(T30,$N$1)&gt;0,MID($N$1,SEARCH(T30,$N$1)+1,1),""))</f>
        <v>月</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683"/>
      <c r="V33" s="684"/>
      <c r="W33" s="684"/>
      <c r="X33" s="684"/>
      <c r="Y33" s="684"/>
      <c r="Z33" s="684"/>
      <c r="AA33" s="684"/>
      <c r="AB33" s="684"/>
      <c r="AC33" s="684"/>
      <c r="AD33" s="684"/>
      <c r="AE33" s="684"/>
      <c r="AF33" s="685"/>
    </row>
    <row r="34" spans="1:32" ht="16.5" customHeight="1">
      <c r="A34" s="91"/>
      <c r="B34" s="79"/>
      <c r="C34" s="271">
        <f>C32+1</f>
        <v>12</v>
      </c>
      <c r="D34" s="273" t="str">
        <f>IF(C34="","",IF(SEARCH(D32,$N$1)&gt;0,MID($N$1,SEARCH(D32,$N$1)+1,1),""))</f>
        <v>月</v>
      </c>
      <c r="E34" s="680"/>
      <c r="F34" s="681"/>
      <c r="G34" s="681"/>
      <c r="H34" s="681"/>
      <c r="I34" s="681"/>
      <c r="J34" s="681"/>
      <c r="K34" s="681"/>
      <c r="L34" s="681"/>
      <c r="M34" s="681"/>
      <c r="N34" s="681"/>
      <c r="O34" s="681"/>
      <c r="P34" s="682"/>
      <c r="Q34" s="62"/>
      <c r="R34" s="78"/>
      <c r="S34" s="271">
        <f>S32+1</f>
        <v>20</v>
      </c>
      <c r="T34" s="273" t="str">
        <f>IF(T32="","",IF(SEARCH(T32,$N$1)&gt;0,MID($N$1,SEARCH(T32,$N$1)+1,1),""))</f>
        <v>火</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683"/>
      <c r="V35" s="684"/>
      <c r="W35" s="684"/>
      <c r="X35" s="684"/>
      <c r="Y35" s="684"/>
      <c r="Z35" s="684"/>
      <c r="AA35" s="684"/>
      <c r="AB35" s="684"/>
      <c r="AC35" s="684"/>
      <c r="AD35" s="684"/>
      <c r="AE35" s="684"/>
      <c r="AF35" s="685"/>
    </row>
    <row r="36" spans="1:32" ht="16.5" customHeight="1">
      <c r="A36" s="91"/>
      <c r="B36" s="79"/>
      <c r="C36" s="271">
        <f>C34+1</f>
        <v>13</v>
      </c>
      <c r="D36" s="273" t="str">
        <f>IF(D34="","",IF(SEARCH(D34,$N$1)&gt;0,MID($N$1,SEARCH(D34,$N$1)+1,1),""))</f>
        <v>火</v>
      </c>
      <c r="E36" s="680"/>
      <c r="F36" s="681"/>
      <c r="G36" s="681"/>
      <c r="H36" s="681"/>
      <c r="I36" s="681"/>
      <c r="J36" s="681"/>
      <c r="K36" s="681"/>
      <c r="L36" s="681"/>
      <c r="M36" s="681"/>
      <c r="N36" s="681"/>
      <c r="O36" s="681"/>
      <c r="P36" s="682"/>
      <c r="Q36" s="62"/>
      <c r="R36" s="78"/>
      <c r="S36" s="271">
        <f>S34+1</f>
        <v>21</v>
      </c>
      <c r="T36" s="273" t="str">
        <f>IF(T34="","",IF(SEARCH(T34,$N$1)&gt;0,MID($N$1,SEARCH(T34,$N$1)+1,1),""))</f>
        <v>水</v>
      </c>
      <c r="U36" s="680"/>
      <c r="V36" s="681"/>
      <c r="W36" s="681"/>
      <c r="X36" s="681"/>
      <c r="Y36" s="681"/>
      <c r="Z36" s="681"/>
      <c r="AA36" s="681"/>
      <c r="AB36" s="681"/>
      <c r="AC36" s="681"/>
      <c r="AD36" s="681"/>
      <c r="AE36" s="681"/>
      <c r="AF36" s="682"/>
    </row>
    <row r="37" spans="1:32" ht="46.5" customHeight="1">
      <c r="A37" s="91"/>
      <c r="B37" s="79"/>
      <c r="C37" s="710"/>
      <c r="D37" s="711"/>
      <c r="E37" s="683"/>
      <c r="F37" s="684"/>
      <c r="G37" s="684"/>
      <c r="H37" s="684"/>
      <c r="I37" s="684"/>
      <c r="J37" s="684"/>
      <c r="K37" s="684"/>
      <c r="L37" s="684"/>
      <c r="M37" s="684"/>
      <c r="N37" s="684"/>
      <c r="O37" s="684"/>
      <c r="P37" s="685"/>
      <c r="Q37" s="63"/>
      <c r="R37" s="78"/>
      <c r="S37" s="708"/>
      <c r="T37" s="709"/>
      <c r="U37" s="728"/>
      <c r="V37" s="729"/>
      <c r="W37" s="729"/>
      <c r="X37" s="729"/>
      <c r="Y37" s="729"/>
      <c r="Z37" s="729"/>
      <c r="AA37" s="729"/>
      <c r="AB37" s="729"/>
      <c r="AC37" s="729"/>
      <c r="AD37" s="729"/>
      <c r="AE37" s="729"/>
      <c r="AF37" s="730"/>
    </row>
    <row r="38" spans="1:32" ht="16.5" customHeight="1">
      <c r="A38" s="91"/>
      <c r="B38" s="79"/>
      <c r="C38" s="271">
        <f>C36+1</f>
        <v>14</v>
      </c>
      <c r="D38" s="273" t="str">
        <f>IF(D36="","",IF(SEARCH(D36,$N$1)&gt;0,MID($N$1,SEARCH(D36,$N$1)+1,1),""))</f>
        <v>水</v>
      </c>
      <c r="E38" s="680"/>
      <c r="F38" s="681"/>
      <c r="G38" s="681"/>
      <c r="H38" s="681"/>
      <c r="I38" s="681"/>
      <c r="J38" s="681"/>
      <c r="K38" s="681"/>
      <c r="L38" s="681"/>
      <c r="M38" s="681"/>
      <c r="N38" s="681"/>
      <c r="O38" s="681"/>
      <c r="P38" s="682"/>
      <c r="Q38" s="62"/>
      <c r="R38" s="78"/>
      <c r="S38" s="271">
        <f>S36+1</f>
        <v>22</v>
      </c>
      <c r="T38" s="273" t="str">
        <f>IF(T36="","",IF(SEARCH(T36,$N$1)&gt;0,MID($N$1,SEARCH(T36,$N$1)+1,1),""))</f>
        <v>木</v>
      </c>
      <c r="U38" s="680"/>
      <c r="V38" s="681"/>
      <c r="W38" s="681"/>
      <c r="X38" s="681"/>
      <c r="Y38" s="681"/>
      <c r="Z38" s="681"/>
      <c r="AA38" s="681"/>
      <c r="AB38" s="681"/>
      <c r="AC38" s="681"/>
      <c r="AD38" s="681"/>
      <c r="AE38" s="681"/>
      <c r="AF38" s="682"/>
    </row>
    <row r="39" spans="1:32" ht="46.5" customHeight="1">
      <c r="A39" s="91"/>
      <c r="B39" s="79"/>
      <c r="C39" s="710"/>
      <c r="D39" s="711"/>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木</v>
      </c>
      <c r="E40" s="680"/>
      <c r="F40" s="681"/>
      <c r="G40" s="681"/>
      <c r="H40" s="681"/>
      <c r="I40" s="681"/>
      <c r="J40" s="681"/>
      <c r="K40" s="681"/>
      <c r="L40" s="681"/>
      <c r="M40" s="681"/>
      <c r="N40" s="681"/>
      <c r="O40" s="681"/>
      <c r="P40" s="682"/>
      <c r="Q40" s="62"/>
      <c r="R40" s="78"/>
      <c r="S40" s="271">
        <f>S38+1</f>
        <v>23</v>
      </c>
      <c r="T40" s="273" t="str">
        <f>IF(T38="","",IF(SEARCH(T38,$N$1)&gt;0,MID($N$1,SEARCH(T38,$N$1)+1,1),""))</f>
        <v>金</v>
      </c>
      <c r="U40" s="680"/>
      <c r="V40" s="681"/>
      <c r="W40" s="681"/>
      <c r="X40" s="681"/>
      <c r="Y40" s="681"/>
      <c r="Z40" s="681"/>
      <c r="AA40" s="681"/>
      <c r="AB40" s="681"/>
      <c r="AC40" s="681"/>
      <c r="AD40" s="681"/>
      <c r="AE40" s="681"/>
      <c r="AF40" s="682"/>
    </row>
    <row r="41" spans="1:32" ht="46.5" customHeight="1">
      <c r="A41" s="91"/>
      <c r="B41" s="79"/>
      <c r="C41" s="726"/>
      <c r="D41" s="727"/>
      <c r="E41" s="728"/>
      <c r="F41" s="729"/>
      <c r="G41" s="729"/>
      <c r="H41" s="729"/>
      <c r="I41" s="729"/>
      <c r="J41" s="729"/>
      <c r="K41" s="729"/>
      <c r="L41" s="729"/>
      <c r="M41" s="729"/>
      <c r="N41" s="729"/>
      <c r="O41" s="729"/>
      <c r="P41" s="730"/>
      <c r="Q41" s="63"/>
      <c r="R41" s="78"/>
      <c r="S41" s="708"/>
      <c r="T41" s="709"/>
      <c r="U41" s="683"/>
      <c r="V41" s="684"/>
      <c r="W41" s="684"/>
      <c r="X41" s="684"/>
      <c r="Y41" s="684"/>
      <c r="Z41" s="684"/>
      <c r="AA41" s="684"/>
      <c r="AB41" s="684"/>
      <c r="AC41" s="684"/>
      <c r="AD41" s="684"/>
      <c r="AE41" s="684"/>
      <c r="AF41" s="685"/>
    </row>
    <row r="42" spans="1:32" ht="16.5" customHeight="1">
      <c r="A42" s="91"/>
      <c r="B42" s="79"/>
      <c r="C42" s="271">
        <f>C40+1</f>
        <v>16</v>
      </c>
      <c r="D42" s="273" t="str">
        <f>IF(C42="","",IF(SEARCH(D40,$N$1)&gt;0,MID($N$1,SEARCH(D40,$N$1)+1,1),""))</f>
        <v>金</v>
      </c>
      <c r="E42" s="680"/>
      <c r="F42" s="681"/>
      <c r="G42" s="681"/>
      <c r="H42" s="681"/>
      <c r="I42" s="681"/>
      <c r="J42" s="681"/>
      <c r="K42" s="681"/>
      <c r="L42" s="681"/>
      <c r="M42" s="681"/>
      <c r="N42" s="681"/>
      <c r="O42" s="681"/>
      <c r="P42" s="682"/>
      <c r="Q42" s="62"/>
      <c r="R42" s="78"/>
      <c r="S42" s="271">
        <f>S40+1</f>
        <v>24</v>
      </c>
      <c r="T42" s="273" t="str">
        <f>IF(T40="","",IF(SEARCH(T40,$N$1)&gt;0,MID($N$1,SEARCH(T40,$N$1)+1,1),""))</f>
        <v>土</v>
      </c>
      <c r="U42" s="680"/>
      <c r="V42" s="681"/>
      <c r="W42" s="681"/>
      <c r="X42" s="681"/>
      <c r="Y42" s="681"/>
      <c r="Z42" s="681"/>
      <c r="AA42" s="681"/>
      <c r="AB42" s="681"/>
      <c r="AC42" s="681"/>
      <c r="AD42" s="681"/>
      <c r="AE42" s="681"/>
      <c r="AF42" s="682"/>
    </row>
    <row r="43" spans="1:32" ht="46.5" customHeight="1">
      <c r="A43" s="91"/>
      <c r="B43" s="79"/>
      <c r="C43" s="708"/>
      <c r="D43" s="709"/>
      <c r="E43" s="728" t="s">
        <v>110</v>
      </c>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E42:P42"/>
    <mergeCell ref="U42:AF42"/>
    <mergeCell ref="E40:P40"/>
    <mergeCell ref="U40:AF40"/>
    <mergeCell ref="C37:D37"/>
    <mergeCell ref="E37:P37"/>
    <mergeCell ref="S37:T37"/>
    <mergeCell ref="U37:AF37"/>
    <mergeCell ref="E34:P34"/>
    <mergeCell ref="U34:AF34"/>
    <mergeCell ref="C35:D35"/>
    <mergeCell ref="E35:P35"/>
    <mergeCell ref="S35:T35"/>
    <mergeCell ref="U35:AF35"/>
    <mergeCell ref="E36:P36"/>
    <mergeCell ref="U36:AF36"/>
    <mergeCell ref="C33:D33"/>
    <mergeCell ref="E33:P33"/>
    <mergeCell ref="S33:T33"/>
    <mergeCell ref="U33:AF33"/>
    <mergeCell ref="E30:P30"/>
    <mergeCell ref="U30:AF30"/>
    <mergeCell ref="C31:D31"/>
    <mergeCell ref="E31:P31"/>
    <mergeCell ref="S31:T31"/>
    <mergeCell ref="U31:AF31"/>
    <mergeCell ref="E32:P32"/>
    <mergeCell ref="U32:AF32"/>
    <mergeCell ref="C29:D29"/>
    <mergeCell ref="E29:P29"/>
    <mergeCell ref="S29:T29"/>
    <mergeCell ref="U29:AF29"/>
    <mergeCell ref="P25:Q26"/>
    <mergeCell ref="AD24:AF24"/>
    <mergeCell ref="F25:G26"/>
    <mergeCell ref="H25:H26"/>
    <mergeCell ref="M25:M26"/>
    <mergeCell ref="V25:W26"/>
    <mergeCell ref="X25:X26"/>
    <mergeCell ref="AD25:AF25"/>
    <mergeCell ref="AD26:AF26"/>
    <mergeCell ref="N24:O24"/>
    <mergeCell ref="N25:O25"/>
    <mergeCell ref="E28:P28"/>
    <mergeCell ref="U28:AF28"/>
    <mergeCell ref="N26:O26"/>
    <mergeCell ref="C20:D20"/>
    <mergeCell ref="E20:P20"/>
    <mergeCell ref="S20:T20"/>
    <mergeCell ref="U20:AF20"/>
    <mergeCell ref="E17:P17"/>
    <mergeCell ref="U17:AF17"/>
    <mergeCell ref="C18:D18"/>
    <mergeCell ref="E18:P18"/>
    <mergeCell ref="S18:T18"/>
    <mergeCell ref="U18:AF18"/>
    <mergeCell ref="E19:P19"/>
    <mergeCell ref="U19:AF19"/>
    <mergeCell ref="C16:D16"/>
    <mergeCell ref="E16:P16"/>
    <mergeCell ref="S16:T16"/>
    <mergeCell ref="U16:AF16"/>
    <mergeCell ref="U13:AF13"/>
    <mergeCell ref="C14:D14"/>
    <mergeCell ref="E14:P14"/>
    <mergeCell ref="S14:T14"/>
    <mergeCell ref="U14:AF14"/>
    <mergeCell ref="E13:P13"/>
    <mergeCell ref="E15:P15"/>
    <mergeCell ref="U15:AF15"/>
    <mergeCell ref="U11:AF11"/>
    <mergeCell ref="C12:D12"/>
    <mergeCell ref="E12:P12"/>
    <mergeCell ref="S12:T12"/>
    <mergeCell ref="U12:AF12"/>
    <mergeCell ref="E9:P9"/>
    <mergeCell ref="U9:AF9"/>
    <mergeCell ref="C10:D10"/>
    <mergeCell ref="E10:P10"/>
    <mergeCell ref="S10:T10"/>
    <mergeCell ref="U10:AF10"/>
    <mergeCell ref="E11:P11"/>
    <mergeCell ref="AD1:AF1"/>
    <mergeCell ref="F2:G3"/>
    <mergeCell ref="H2:H3"/>
    <mergeCell ref="V2:W3"/>
    <mergeCell ref="X2:X3"/>
    <mergeCell ref="AD2:AF2"/>
    <mergeCell ref="U7:AF7"/>
    <mergeCell ref="C8:D8"/>
    <mergeCell ref="E8:P8"/>
    <mergeCell ref="S8:T8"/>
    <mergeCell ref="U8:AF8"/>
    <mergeCell ref="AD3:AF3"/>
    <mergeCell ref="E5:P5"/>
    <mergeCell ref="U5:AF5"/>
    <mergeCell ref="C6:D6"/>
    <mergeCell ref="E6:P6"/>
    <mergeCell ref="S6:T6"/>
    <mergeCell ref="U6:AF6"/>
    <mergeCell ref="E7:P7"/>
    <mergeCell ref="N1:O1"/>
    <mergeCell ref="N2:O2"/>
    <mergeCell ref="N3:O3"/>
    <mergeCell ref="P2:Q3"/>
  </mergeCells>
  <phoneticPr fontId="195"/>
  <conditionalFormatting sqref="S36:T36 S38:T38 S40:T40 S42:T42 S34:T34 S30:T30 S32:T32">
    <cfRule type="expression" dxfId="1299" priority="35" stopIfTrue="1">
      <formula>$T30="土"</formula>
    </cfRule>
    <cfRule type="expression" dxfId="1298" priority="36" stopIfTrue="1">
      <formula>$T30="日"</formula>
    </cfRule>
  </conditionalFormatting>
  <conditionalFormatting sqref="C7 C9 C11 C13 C15 C17 C19 C5 S5 S7 S9 S11 S13 S15 S17 S19 C28 C30 C32 C34 C42">
    <cfRule type="expression" dxfId="1297" priority="33" stopIfTrue="1">
      <formula>D5="土"</formula>
    </cfRule>
    <cfRule type="expression" dxfId="1296" priority="34" stopIfTrue="1">
      <formula>D5="日"</formula>
    </cfRule>
  </conditionalFormatting>
  <conditionalFormatting sqref="D36 D38">
    <cfRule type="expression" dxfId="1295" priority="30" stopIfTrue="1">
      <formula>D36="土"</formula>
    </cfRule>
    <cfRule type="expression" dxfId="1294" priority="31" stopIfTrue="1">
      <formula>D36="日"</formula>
    </cfRule>
  </conditionalFormatting>
  <conditionalFormatting sqref="C36 C38">
    <cfRule type="expression" dxfId="1293" priority="27" stopIfTrue="1">
      <formula>D36="土"</formula>
    </cfRule>
    <cfRule type="expression" dxfId="1292" priority="28" stopIfTrue="1">
      <formula>D36="日"</formula>
    </cfRule>
    <cfRule type="expression" dxfId="1291" priority="29" stopIfTrue="1">
      <formula>C36+$J$3=21</formula>
    </cfRule>
  </conditionalFormatting>
  <conditionalFormatting sqref="U28 U30 U32 U34 U36 U38 U40 U42 E28 E30 E32 E34 E36 E38 E40 E42 U5 U7 U11 U13 U15 U17 U19 U9 E5 E7 E9 E11 E13 E15 E17 E19">
    <cfRule type="cellIs" dxfId="1290" priority="23" stopIfTrue="1" operator="between">
      <formula>"1"</formula>
      <formula>"3"</formula>
    </cfRule>
  </conditionalFormatting>
  <conditionalFormatting sqref="S28">
    <cfRule type="expression" dxfId="1289" priority="21" stopIfTrue="1">
      <formula>$T$10="土"</formula>
    </cfRule>
    <cfRule type="expression" dxfId="1288" priority="22" stopIfTrue="1">
      <formula>$T$28="日"</formula>
    </cfRule>
  </conditionalFormatting>
  <conditionalFormatting sqref="AC24 M1">
    <cfRule type="expression" dxfId="1287" priority="20" stopIfTrue="1">
      <formula>$J$7+$AC$5=21</formula>
    </cfRule>
  </conditionalFormatting>
  <conditionalFormatting sqref="AB24 L1">
    <cfRule type="expression" dxfId="1286" priority="19" stopIfTrue="1">
      <formula>$J$7+$AB$5=21</formula>
    </cfRule>
  </conditionalFormatting>
  <conditionalFormatting sqref="AA24 K1">
    <cfRule type="cellIs" dxfId="1285" priority="17" stopIfTrue="1" operator="between">
      <formula>"21"</formula>
      <formula>"22"</formula>
    </cfRule>
    <cfRule type="expression" dxfId="1284" priority="18" stopIfTrue="1">
      <formula>$J$7+$AA$5=21</formula>
    </cfRule>
  </conditionalFormatting>
  <conditionalFormatting sqref="D28 D30 D32 D34 D42 T28 D7 D9 D11 D13 D15 D17 D19 T5 T7 T9 T11 T13 T15 T17 T19 D5">
    <cfRule type="expression" dxfId="1283" priority="15" stopIfTrue="1">
      <formula>D5="土"</formula>
    </cfRule>
    <cfRule type="expression" dxfId="1282" priority="16" stopIfTrue="1">
      <formula>D5="日"</formula>
    </cfRule>
  </conditionalFormatting>
  <conditionalFormatting sqref="R5">
    <cfRule type="cellIs" dxfId="1281" priority="14" stopIfTrue="1" operator="between">
      <formula>"1"</formula>
      <formula>"1"</formula>
    </cfRule>
  </conditionalFormatting>
  <conditionalFormatting sqref="D40">
    <cfRule type="expression" dxfId="1280" priority="4" stopIfTrue="1">
      <formula>D40="土"</formula>
    </cfRule>
    <cfRule type="expression" dxfId="1279" priority="5" stopIfTrue="1">
      <formula>D40="日"</formula>
    </cfRule>
  </conditionalFormatting>
  <conditionalFormatting sqref="C40">
    <cfRule type="expression" dxfId="1278" priority="1" stopIfTrue="1">
      <formula>D40="土"</formula>
    </cfRule>
    <cfRule type="expression" dxfId="1277" priority="2" stopIfTrue="1">
      <formula>D40="日"</formula>
    </cfRule>
  </conditionalFormatting>
  <dataValidations count="1">
    <dataValidation imeMode="hiragana" allowBlank="1" showInputMessage="1" showErrorMessage="1" sqref="R6:R8 R18:R20 R14:R16 R10:R12"/>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CONCATENATE(年表!$C$32)</f>
        <v>4</v>
      </c>
      <c r="G2" s="621"/>
      <c r="H2" s="592" t="s">
        <v>1</v>
      </c>
      <c r="J2" s="44"/>
      <c r="K2" s="42"/>
      <c r="L2" s="42"/>
      <c r="M2" s="42"/>
      <c r="N2" s="697" t="str">
        <f>CONCATENATE(年表!$F$3,"/",F2,"/25")</f>
        <v>2021/4/25</v>
      </c>
      <c r="O2" s="697"/>
      <c r="P2" s="698">
        <v>4</v>
      </c>
      <c r="Q2" s="699"/>
      <c r="R2" s="50"/>
      <c r="S2" s="113"/>
      <c r="T2" s="113"/>
      <c r="V2" s="621" t="str">
        <f>CONCATENATE(年表!$C$41)</f>
        <v>5</v>
      </c>
      <c r="W2" s="621"/>
      <c r="X2" s="592" t="s">
        <v>1</v>
      </c>
      <c r="Z2" s="44"/>
      <c r="AA2" s="42"/>
      <c r="AB2" s="42"/>
      <c r="AC2" s="42"/>
      <c r="AD2" s="601" t="str">
        <f>CONCATENATE(年表!$F$3,"/",V2,"/1")</f>
        <v>2021/5/1</v>
      </c>
      <c r="AE2" s="601"/>
      <c r="AF2" s="601"/>
    </row>
    <row r="3" spans="1:32" s="1" customFormat="1" ht="12" customHeight="1">
      <c r="A3" s="105"/>
      <c r="E3" s="86"/>
      <c r="F3" s="621"/>
      <c r="G3" s="621"/>
      <c r="H3" s="592"/>
      <c r="J3" s="87">
        <f>1-SIGN(MOD(年表!$F$3,4)/2)</f>
        <v>0</v>
      </c>
      <c r="K3" s="42"/>
      <c r="L3" s="42"/>
      <c r="M3" s="42"/>
      <c r="N3" s="712" t="str">
        <f>MID("日月火水木金土",WEEKDAY(N2,1),1)</f>
        <v>日</v>
      </c>
      <c r="O3" s="712"/>
      <c r="P3" s="700"/>
      <c r="Q3" s="701"/>
      <c r="R3" s="50"/>
      <c r="S3" s="113"/>
      <c r="T3" s="113"/>
      <c r="U3" s="87">
        <f>1-INT((MOD($G$2,4)/2))</f>
        <v>1</v>
      </c>
      <c r="V3" s="621"/>
      <c r="W3" s="621"/>
      <c r="X3" s="592"/>
      <c r="Z3" s="44"/>
      <c r="AA3" s="42"/>
      <c r="AB3" s="42"/>
      <c r="AC3" s="42"/>
      <c r="AD3" s="602" t="str">
        <f>MID("日月火水木金土",WEEKDAY(AD2,1),1)</f>
        <v>土</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日</v>
      </c>
      <c r="E5" s="680"/>
      <c r="F5" s="681"/>
      <c r="G5" s="681"/>
      <c r="H5" s="681"/>
      <c r="I5" s="681"/>
      <c r="J5" s="681"/>
      <c r="K5" s="681"/>
      <c r="L5" s="681"/>
      <c r="M5" s="681"/>
      <c r="N5" s="681"/>
      <c r="O5" s="681"/>
      <c r="P5" s="682"/>
      <c r="Q5" s="62"/>
      <c r="R5" s="58"/>
      <c r="S5" s="271">
        <v>1</v>
      </c>
      <c r="T5" s="273" t="str">
        <f>IF(S5="","",AD$3)</f>
        <v>土</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728"/>
      <c r="V6" s="729"/>
      <c r="W6" s="729"/>
      <c r="X6" s="729"/>
      <c r="Y6" s="729"/>
      <c r="Z6" s="729"/>
      <c r="AA6" s="729"/>
      <c r="AB6" s="729"/>
      <c r="AC6" s="729"/>
      <c r="AD6" s="729"/>
      <c r="AE6" s="729"/>
      <c r="AF6" s="730"/>
    </row>
    <row r="7" spans="1:32" s="53" customFormat="1" ht="16.5" customHeight="1">
      <c r="A7" s="138"/>
      <c r="C7" s="271">
        <f>C5+1</f>
        <v>26</v>
      </c>
      <c r="D7" s="273" t="str">
        <f>IF(D5="","",IF(SEARCH(D5,$N$1)&gt;0,MID($N$1,SEARCH(D5,$N$1)+1,1),""))</f>
        <v>月</v>
      </c>
      <c r="E7" s="680"/>
      <c r="F7" s="681"/>
      <c r="G7" s="681"/>
      <c r="H7" s="681"/>
      <c r="I7" s="681"/>
      <c r="J7" s="681"/>
      <c r="K7" s="681"/>
      <c r="L7" s="681"/>
      <c r="M7" s="681"/>
      <c r="N7" s="681"/>
      <c r="O7" s="681"/>
      <c r="P7" s="682"/>
      <c r="Q7" s="62"/>
      <c r="R7" s="54"/>
      <c r="S7" s="271">
        <f>S5+1</f>
        <v>2</v>
      </c>
      <c r="T7" s="273" t="str">
        <f>IF(T5="","",IF(SEARCH(T5,$N$1)&gt;0,MID($N$1,SEARCH(T5,$N$1)+1,1),""))</f>
        <v>日</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378">
        <v>4</v>
      </c>
      <c r="R8" s="54"/>
      <c r="S8" s="710"/>
      <c r="T8" s="711"/>
      <c r="U8" s="683"/>
      <c r="V8" s="684"/>
      <c r="W8" s="684"/>
      <c r="X8" s="684"/>
      <c r="Y8" s="684"/>
      <c r="Z8" s="684"/>
      <c r="AA8" s="684"/>
      <c r="AB8" s="684"/>
      <c r="AC8" s="684"/>
      <c r="AD8" s="684"/>
      <c r="AE8" s="684"/>
      <c r="AF8" s="685"/>
    </row>
    <row r="9" spans="1:32" s="53" customFormat="1" ht="16.5" customHeight="1">
      <c r="A9" s="138"/>
      <c r="C9" s="271">
        <f>C7+1</f>
        <v>27</v>
      </c>
      <c r="D9" s="273" t="str">
        <f>IF(D7="","",IF(SEARCH(D7,$N$1)&gt;0,MID($N$1,SEARCH(D7,$N$1)+1,1),""))</f>
        <v>火</v>
      </c>
      <c r="E9" s="680"/>
      <c r="F9" s="681"/>
      <c r="G9" s="681"/>
      <c r="H9" s="681"/>
      <c r="I9" s="681"/>
      <c r="J9" s="681"/>
      <c r="K9" s="681"/>
      <c r="L9" s="681"/>
      <c r="M9" s="681"/>
      <c r="N9" s="681"/>
      <c r="O9" s="681"/>
      <c r="P9" s="682"/>
      <c r="Q9" s="62"/>
      <c r="R9" s="58"/>
      <c r="S9" s="272">
        <f>S7+1</f>
        <v>3</v>
      </c>
      <c r="T9" s="274" t="str">
        <f>IF(T7="","",IF(SEARCH(T7,$N$1)&gt;0,MID($N$1,SEARCH(T7,$N$1)+1,1),""))</f>
        <v>月</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26" t="s">
        <v>50</v>
      </c>
      <c r="T10" s="727"/>
      <c r="U10" s="683"/>
      <c r="V10" s="684"/>
      <c r="W10" s="684"/>
      <c r="X10" s="684"/>
      <c r="Y10" s="684"/>
      <c r="Z10" s="684"/>
      <c r="AA10" s="684"/>
      <c r="AB10" s="684"/>
      <c r="AC10" s="684"/>
      <c r="AD10" s="684"/>
      <c r="AE10" s="684"/>
      <c r="AF10" s="685"/>
    </row>
    <row r="11" spans="1:32" s="49" customFormat="1" ht="16.5" customHeight="1">
      <c r="A11" s="66"/>
      <c r="C11" s="271">
        <f>C9+1</f>
        <v>28</v>
      </c>
      <c r="D11" s="273" t="str">
        <f>IF(D9="","",IF(SEARCH(D9,$N$1)&gt;0,MID($N$1,SEARCH(D9,$N$1)+1,1),""))</f>
        <v>水</v>
      </c>
      <c r="E11" s="680"/>
      <c r="F11" s="681"/>
      <c r="G11" s="681"/>
      <c r="H11" s="681"/>
      <c r="I11" s="681"/>
      <c r="J11" s="681"/>
      <c r="K11" s="681"/>
      <c r="L11" s="681"/>
      <c r="M11" s="681"/>
      <c r="N11" s="681"/>
      <c r="O11" s="681"/>
      <c r="P11" s="682"/>
      <c r="Q11" s="62"/>
      <c r="R11" s="54"/>
      <c r="S11" s="272">
        <f>S9+1</f>
        <v>4</v>
      </c>
      <c r="T11" s="274" t="str">
        <f>IF(T9="","",IF(SEARCH(T9,$N$1)&gt;0,MID($N$1,SEARCH(T9,$N$1)+1,1),""))</f>
        <v>火</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26" t="s">
        <v>49</v>
      </c>
      <c r="T12" s="727"/>
      <c r="U12" s="683"/>
      <c r="V12" s="684"/>
      <c r="W12" s="684"/>
      <c r="X12" s="684"/>
      <c r="Y12" s="684"/>
      <c r="Z12" s="684"/>
      <c r="AA12" s="684"/>
      <c r="AB12" s="684"/>
      <c r="AC12" s="684"/>
      <c r="AD12" s="684"/>
      <c r="AE12" s="684"/>
      <c r="AF12" s="685"/>
    </row>
    <row r="13" spans="1:32" s="49" customFormat="1" ht="16.5" customHeight="1">
      <c r="A13" s="66"/>
      <c r="C13" s="290">
        <f>C11+1</f>
        <v>29</v>
      </c>
      <c r="D13" s="299" t="str">
        <f>IF(D11="","",IF(SEARCH(D11,$N$1)&gt;0,MID($N$1,SEARCH(D11,$N$1)+1,1),""))</f>
        <v>木</v>
      </c>
      <c r="E13" s="680"/>
      <c r="F13" s="681"/>
      <c r="G13" s="681"/>
      <c r="H13" s="681"/>
      <c r="I13" s="681"/>
      <c r="J13" s="681"/>
      <c r="K13" s="681"/>
      <c r="L13" s="681"/>
      <c r="M13" s="681"/>
      <c r="N13" s="681"/>
      <c r="O13" s="681"/>
      <c r="P13" s="682"/>
      <c r="Q13" s="62"/>
      <c r="R13" s="58"/>
      <c r="S13" s="272">
        <f>S11+1</f>
        <v>5</v>
      </c>
      <c r="T13" s="274" t="str">
        <f>IF(T11="","",IF(SEARCH(T11,$N$1)&gt;0,MID($N$1,SEARCH(T11,$N$1)+1,1),""))</f>
        <v>水</v>
      </c>
      <c r="U13" s="680"/>
      <c r="V13" s="681"/>
      <c r="W13" s="681"/>
      <c r="X13" s="681"/>
      <c r="Y13" s="681"/>
      <c r="Z13" s="681"/>
      <c r="AA13" s="681"/>
      <c r="AB13" s="681"/>
      <c r="AC13" s="681"/>
      <c r="AD13" s="681"/>
      <c r="AE13" s="681"/>
      <c r="AF13" s="682"/>
    </row>
    <row r="14" spans="1:32" s="49" customFormat="1" ht="46.5" customHeight="1">
      <c r="A14" s="66"/>
      <c r="C14" s="726" t="s">
        <v>105</v>
      </c>
      <c r="D14" s="727"/>
      <c r="E14" s="683"/>
      <c r="F14" s="684"/>
      <c r="G14" s="684"/>
      <c r="H14" s="684"/>
      <c r="I14" s="684"/>
      <c r="J14" s="684"/>
      <c r="K14" s="684"/>
      <c r="L14" s="684"/>
      <c r="M14" s="684"/>
      <c r="N14" s="684"/>
      <c r="O14" s="684"/>
      <c r="P14" s="685"/>
      <c r="Q14" s="63"/>
      <c r="R14" s="54"/>
      <c r="S14" s="726" t="s">
        <v>52</v>
      </c>
      <c r="T14" s="727"/>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金</v>
      </c>
      <c r="E15" s="680"/>
      <c r="F15" s="681"/>
      <c r="G15" s="681"/>
      <c r="H15" s="681"/>
      <c r="I15" s="681"/>
      <c r="J15" s="681"/>
      <c r="K15" s="681"/>
      <c r="L15" s="681"/>
      <c r="M15" s="681"/>
      <c r="N15" s="681"/>
      <c r="O15" s="681"/>
      <c r="P15" s="682"/>
      <c r="Q15" s="62"/>
      <c r="R15" s="54"/>
      <c r="S15" s="271">
        <f>S13+1</f>
        <v>6</v>
      </c>
      <c r="T15" s="273" t="str">
        <f>IF(T13="","",IF(SEARCH(T13,$N$1)&gt;0,MID($N$1,SEARCH(T13,$N$1)+1,1),""))</f>
        <v>木</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728"/>
      <c r="V16" s="729"/>
      <c r="W16" s="729"/>
      <c r="X16" s="729"/>
      <c r="Y16" s="729"/>
      <c r="Z16" s="729"/>
      <c r="AA16" s="729"/>
      <c r="AB16" s="729"/>
      <c r="AC16" s="729"/>
      <c r="AD16" s="729"/>
      <c r="AE16" s="729"/>
      <c r="AF16" s="730"/>
    </row>
    <row r="17" spans="1:33" s="49" customFormat="1" ht="16.5" customHeight="1">
      <c r="A17" s="66"/>
      <c r="C17" s="271"/>
      <c r="D17" s="273"/>
      <c r="E17" s="680"/>
      <c r="F17" s="681"/>
      <c r="G17" s="681"/>
      <c r="H17" s="681"/>
      <c r="I17" s="681"/>
      <c r="J17" s="681"/>
      <c r="K17" s="681"/>
      <c r="L17" s="681"/>
      <c r="M17" s="681"/>
      <c r="N17" s="681"/>
      <c r="O17" s="681"/>
      <c r="P17" s="682"/>
      <c r="Q17" s="62"/>
      <c r="R17" s="58"/>
      <c r="S17" s="466">
        <f>S15+1</f>
        <v>7</v>
      </c>
      <c r="T17" s="467" t="str">
        <f>IF(T15="","",IF(SEARCH(T15,$N$1)&gt;0,MID($N$1,SEARCH(T15,$N$1)+1,1),""))</f>
        <v>金</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728" t="s">
        <v>110</v>
      </c>
      <c r="V18" s="729"/>
      <c r="W18" s="729"/>
      <c r="X18" s="729"/>
      <c r="Y18" s="729"/>
      <c r="Z18" s="729"/>
      <c r="AA18" s="729"/>
      <c r="AB18" s="729"/>
      <c r="AC18" s="729"/>
      <c r="AD18" s="729"/>
      <c r="AE18" s="729"/>
      <c r="AF18" s="730"/>
    </row>
    <row r="19" spans="1:33" s="49" customFormat="1" ht="16.5" customHeight="1">
      <c r="A19" s="66"/>
      <c r="C19" s="291"/>
      <c r="D19" s="298"/>
      <c r="E19" s="678"/>
      <c r="F19" s="666"/>
      <c r="G19" s="666"/>
      <c r="H19" s="666"/>
      <c r="I19" s="666"/>
      <c r="J19" s="666"/>
      <c r="K19" s="666"/>
      <c r="L19" s="666"/>
      <c r="M19" s="666"/>
      <c r="N19" s="666"/>
      <c r="O19" s="666"/>
      <c r="P19" s="679"/>
      <c r="Q19" s="62"/>
      <c r="R19" s="54"/>
      <c r="S19" s="466">
        <f>S17+1</f>
        <v>8</v>
      </c>
      <c r="T19" s="467" t="str">
        <f>IF(T17="","",IF(SEARCH(T17,$N$1)&gt;0,MID($N$1,SEARCH(T17,$N$1)+1,1),""))</f>
        <v>土</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t="str">
        <f>CONCATENATE(年表!$C$41)</f>
        <v>5</v>
      </c>
      <c r="G25" s="621"/>
      <c r="H25" s="592" t="s">
        <v>1</v>
      </c>
      <c r="I25" s="61"/>
      <c r="J25" s="1"/>
      <c r="K25" s="55"/>
      <c r="L25" s="55"/>
      <c r="M25" s="592"/>
      <c r="N25" s="697" t="str">
        <f>CONCATENATE(年表!$F$3,"/",F25,"/1")</f>
        <v>2021/5/1</v>
      </c>
      <c r="O25" s="697"/>
      <c r="P25" s="698">
        <v>5</v>
      </c>
      <c r="Q25" s="699"/>
      <c r="R25" s="50"/>
      <c r="S25" s="1"/>
      <c r="T25" s="1"/>
      <c r="U25" s="1"/>
      <c r="V25" s="621">
        <v>5</v>
      </c>
      <c r="W25" s="621"/>
      <c r="X25" s="592" t="s">
        <v>1</v>
      </c>
      <c r="Y25" s="1"/>
      <c r="Z25" s="44"/>
      <c r="AA25" s="42"/>
      <c r="AB25" s="42"/>
      <c r="AC25" s="42"/>
      <c r="AD25" s="601" t="str">
        <f>CONCATENATE(年表!$F$3,"/",V25,"/17")</f>
        <v>2021/5/17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土</v>
      </c>
      <c r="O26" s="712"/>
      <c r="P26" s="700"/>
      <c r="Q26" s="701"/>
      <c r="R26" s="50"/>
      <c r="S26" s="1"/>
      <c r="T26" s="1"/>
      <c r="U26" s="86"/>
      <c r="V26" s="621"/>
      <c r="W26" s="621"/>
      <c r="X26" s="592"/>
      <c r="Y26" s="1"/>
      <c r="Z26" s="44"/>
      <c r="AA26" s="42"/>
      <c r="AB26" s="42"/>
      <c r="AC26" s="42"/>
      <c r="AD26" s="602" t="str">
        <f>MID("日月火水木金土",WEEKDAY(AD25,1),1)</f>
        <v>月</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日</v>
      </c>
      <c r="E28" s="680"/>
      <c r="F28" s="681"/>
      <c r="G28" s="681"/>
      <c r="H28" s="681"/>
      <c r="I28" s="681"/>
      <c r="J28" s="681"/>
      <c r="K28" s="681"/>
      <c r="L28" s="681"/>
      <c r="M28" s="681"/>
      <c r="N28" s="681"/>
      <c r="O28" s="681"/>
      <c r="P28" s="682"/>
      <c r="Q28" s="62"/>
      <c r="R28" s="78"/>
      <c r="S28" s="271">
        <v>17</v>
      </c>
      <c r="T28" s="273" t="str">
        <f>IF(S28="","",AD$26)</f>
        <v>月</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683"/>
      <c r="V29" s="684"/>
      <c r="W29" s="684"/>
      <c r="X29" s="684"/>
      <c r="Y29" s="684"/>
      <c r="Z29" s="684"/>
      <c r="AA29" s="684"/>
      <c r="AB29" s="684"/>
      <c r="AC29" s="684"/>
      <c r="AD29" s="684"/>
      <c r="AE29" s="684"/>
      <c r="AF29" s="685"/>
    </row>
    <row r="30" spans="1:33" ht="16.5" customHeight="1">
      <c r="A30" s="91"/>
      <c r="B30" s="79"/>
      <c r="C30" s="271">
        <f>C28+1</f>
        <v>10</v>
      </c>
      <c r="D30" s="273" t="str">
        <f>IF(C30="","",IF(SEARCH(D28,$N$1)&gt;0,MID($N$1,SEARCH(D28,$N$1)+1,1),""))</f>
        <v>月</v>
      </c>
      <c r="E30" s="680"/>
      <c r="F30" s="681"/>
      <c r="G30" s="681"/>
      <c r="H30" s="681"/>
      <c r="I30" s="681"/>
      <c r="J30" s="681"/>
      <c r="K30" s="681"/>
      <c r="L30" s="681"/>
      <c r="M30" s="681"/>
      <c r="N30" s="681"/>
      <c r="O30" s="681"/>
      <c r="P30" s="682"/>
      <c r="Q30" s="62"/>
      <c r="R30" s="78"/>
      <c r="S30" s="271">
        <f>S28+1</f>
        <v>18</v>
      </c>
      <c r="T30" s="273" t="str">
        <f>IF(T28="","",IF(SEARCH(T28,$N$1)&gt;0,MID($N$1,SEARCH(T28,$N$1)+1,1),""))</f>
        <v>火</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683"/>
      <c r="V31" s="684"/>
      <c r="W31" s="684"/>
      <c r="X31" s="684"/>
      <c r="Y31" s="684"/>
      <c r="Z31" s="684"/>
      <c r="AA31" s="684"/>
      <c r="AB31" s="684"/>
      <c r="AC31" s="684"/>
      <c r="AD31" s="684"/>
      <c r="AE31" s="684"/>
      <c r="AF31" s="685"/>
    </row>
    <row r="32" spans="1:33" ht="16.5" customHeight="1">
      <c r="A32" s="91"/>
      <c r="B32" s="79"/>
      <c r="C32" s="271">
        <f>C30+1</f>
        <v>11</v>
      </c>
      <c r="D32" s="273" t="str">
        <f>IF(C32="","",IF(SEARCH(D30,$N$1)&gt;0,MID($N$1,SEARCH(D30,$N$1)+1,1),""))</f>
        <v>火</v>
      </c>
      <c r="E32" s="680"/>
      <c r="F32" s="681"/>
      <c r="G32" s="681"/>
      <c r="H32" s="681"/>
      <c r="I32" s="681"/>
      <c r="J32" s="681"/>
      <c r="K32" s="681"/>
      <c r="L32" s="681"/>
      <c r="M32" s="681"/>
      <c r="N32" s="681"/>
      <c r="O32" s="681"/>
      <c r="P32" s="682"/>
      <c r="Q32" s="62"/>
      <c r="R32" s="78"/>
      <c r="S32" s="271">
        <f>S30+1</f>
        <v>19</v>
      </c>
      <c r="T32" s="273" t="str">
        <f>IF(T30="","",IF(SEARCH(T30,$N$1)&gt;0,MID($N$1,SEARCH(T30,$N$1)+1,1),""))</f>
        <v>水</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728"/>
      <c r="V33" s="729"/>
      <c r="W33" s="729"/>
      <c r="X33" s="729"/>
      <c r="Y33" s="729"/>
      <c r="Z33" s="729"/>
      <c r="AA33" s="729"/>
      <c r="AB33" s="729"/>
      <c r="AC33" s="729"/>
      <c r="AD33" s="729"/>
      <c r="AE33" s="729"/>
      <c r="AF33" s="730"/>
    </row>
    <row r="34" spans="1:32" ht="16.5" customHeight="1">
      <c r="A34" s="91"/>
      <c r="B34" s="79"/>
      <c r="C34" s="271">
        <f>C32+1</f>
        <v>12</v>
      </c>
      <c r="D34" s="273" t="str">
        <f>IF(C34="","",IF(SEARCH(D32,$N$1)&gt;0,MID($N$1,SEARCH(D32,$N$1)+1,1),""))</f>
        <v>水</v>
      </c>
      <c r="E34" s="680"/>
      <c r="F34" s="681"/>
      <c r="G34" s="681"/>
      <c r="H34" s="681"/>
      <c r="I34" s="681"/>
      <c r="J34" s="681"/>
      <c r="K34" s="681"/>
      <c r="L34" s="681"/>
      <c r="M34" s="681"/>
      <c r="N34" s="681"/>
      <c r="O34" s="681"/>
      <c r="P34" s="682"/>
      <c r="Q34" s="378">
        <v>4</v>
      </c>
      <c r="R34" s="78"/>
      <c r="S34" s="271">
        <f>S32+1</f>
        <v>20</v>
      </c>
      <c r="T34" s="273" t="str">
        <f>IF(T32="","",IF(SEARCH(T32,$N$1)&gt;0,MID($N$1,SEARCH(T32,$N$1)+1,1),""))</f>
        <v>木</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728"/>
      <c r="V35" s="729"/>
      <c r="W35" s="729"/>
      <c r="X35" s="729"/>
      <c r="Y35" s="729"/>
      <c r="Z35" s="729"/>
      <c r="AA35" s="729"/>
      <c r="AB35" s="729"/>
      <c r="AC35" s="729"/>
      <c r="AD35" s="729"/>
      <c r="AE35" s="729"/>
      <c r="AF35" s="730"/>
    </row>
    <row r="36" spans="1:32" ht="16.5" customHeight="1">
      <c r="A36" s="91"/>
      <c r="B36" s="79"/>
      <c r="C36" s="271">
        <f>C34+1</f>
        <v>13</v>
      </c>
      <c r="D36" s="273" t="str">
        <f>IF(C36="","",IF(SEARCH(D34,$N$1)&gt;0,MID($N$1,SEARCH(D34,$N$1)+1,1),""))</f>
        <v>木</v>
      </c>
      <c r="E36" s="680"/>
      <c r="F36" s="681"/>
      <c r="G36" s="681"/>
      <c r="H36" s="681"/>
      <c r="I36" s="681"/>
      <c r="J36" s="681"/>
      <c r="K36" s="681"/>
      <c r="L36" s="681"/>
      <c r="M36" s="681"/>
      <c r="N36" s="681"/>
      <c r="O36" s="681"/>
      <c r="P36" s="682"/>
      <c r="Q36" s="62"/>
      <c r="R36" s="78"/>
      <c r="S36" s="271">
        <f>S34+1</f>
        <v>21</v>
      </c>
      <c r="T36" s="273" t="str">
        <f>IF(T34="","",IF(SEARCH(T34,$N$1)&gt;0,MID($N$1,SEARCH(T34,$N$1)+1,1),""))</f>
        <v>金</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08"/>
      <c r="T37" s="709"/>
      <c r="U37" s="728" t="s">
        <v>110</v>
      </c>
      <c r="V37" s="729"/>
      <c r="W37" s="729"/>
      <c r="X37" s="729"/>
      <c r="Y37" s="729"/>
      <c r="Z37" s="729"/>
      <c r="AA37" s="729"/>
      <c r="AB37" s="729"/>
      <c r="AC37" s="729"/>
      <c r="AD37" s="729"/>
      <c r="AE37" s="729"/>
      <c r="AF37" s="730"/>
    </row>
    <row r="38" spans="1:32" ht="16.5" customHeight="1">
      <c r="A38" s="91"/>
      <c r="B38" s="79"/>
      <c r="C38" s="271">
        <f>C36+1</f>
        <v>14</v>
      </c>
      <c r="D38" s="273" t="str">
        <f>IF(C38="","",IF(SEARCH(D36,$N$1)&gt;0,MID($N$1,SEARCH(D36,$N$1)+1,1),""))</f>
        <v>金</v>
      </c>
      <c r="E38" s="680"/>
      <c r="F38" s="681"/>
      <c r="G38" s="681"/>
      <c r="H38" s="681"/>
      <c r="I38" s="681"/>
      <c r="J38" s="681"/>
      <c r="K38" s="681"/>
      <c r="L38" s="681"/>
      <c r="M38" s="681"/>
      <c r="N38" s="681"/>
      <c r="O38" s="681"/>
      <c r="P38" s="682"/>
      <c r="Q38" s="62"/>
      <c r="R38" s="78"/>
      <c r="S38" s="271">
        <f>S36+1</f>
        <v>22</v>
      </c>
      <c r="T38" s="273" t="str">
        <f>IF(T36="","",IF(SEARCH(T36,$N$1)&gt;0,MID($N$1,SEARCH(T36,$N$1)+1,1),""))</f>
        <v>土</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IF(C40="","",IF(SEARCH(D38,$N$1)&gt;0,MID($N$1,SEARCH(D38,$N$1)+1,1),""))</f>
        <v>土</v>
      </c>
      <c r="E40" s="680"/>
      <c r="F40" s="681"/>
      <c r="G40" s="681"/>
      <c r="H40" s="681"/>
      <c r="I40" s="681"/>
      <c r="J40" s="681"/>
      <c r="K40" s="681"/>
      <c r="L40" s="681"/>
      <c r="M40" s="681"/>
      <c r="N40" s="681"/>
      <c r="O40" s="681"/>
      <c r="P40" s="682"/>
      <c r="Q40" s="62"/>
      <c r="R40" s="78"/>
      <c r="S40" s="271">
        <f>S38+1</f>
        <v>23</v>
      </c>
      <c r="T40" s="273" t="str">
        <f>IF(T38="","",IF(SEARCH(T38,$N$1)&gt;0,MID($N$1,SEARCH(T38,$N$1)+1,1),""))</f>
        <v>日</v>
      </c>
      <c r="U40" s="680"/>
      <c r="V40" s="681"/>
      <c r="W40" s="681"/>
      <c r="X40" s="681"/>
      <c r="Y40" s="681"/>
      <c r="Z40" s="681"/>
      <c r="AA40" s="681"/>
      <c r="AB40" s="681"/>
      <c r="AC40" s="681"/>
      <c r="AD40" s="681"/>
      <c r="AE40" s="681"/>
      <c r="AF40" s="682"/>
    </row>
    <row r="41" spans="1:32" ht="46.5" customHeight="1">
      <c r="A41" s="91"/>
      <c r="B41" s="79"/>
      <c r="C41" s="708"/>
      <c r="D41" s="709"/>
      <c r="E41" s="728"/>
      <c r="F41" s="729"/>
      <c r="G41" s="729"/>
      <c r="H41" s="729"/>
      <c r="I41" s="729"/>
      <c r="J41" s="729"/>
      <c r="K41" s="729"/>
      <c r="L41" s="729"/>
      <c r="M41" s="729"/>
      <c r="N41" s="729"/>
      <c r="O41" s="729"/>
      <c r="P41" s="730"/>
      <c r="Q41" s="63"/>
      <c r="R41" s="78"/>
      <c r="S41" s="708"/>
      <c r="T41" s="709"/>
      <c r="U41" s="683"/>
      <c r="V41" s="684"/>
      <c r="W41" s="684"/>
      <c r="X41" s="684"/>
      <c r="Y41" s="684"/>
      <c r="Z41" s="684"/>
      <c r="AA41" s="684"/>
      <c r="AB41" s="684"/>
      <c r="AC41" s="684"/>
      <c r="AD41" s="684"/>
      <c r="AE41" s="684"/>
      <c r="AF41" s="685"/>
    </row>
    <row r="42" spans="1:32" ht="16.5" customHeight="1">
      <c r="A42" s="91"/>
      <c r="B42" s="79"/>
      <c r="C42" s="271">
        <f>C40+1</f>
        <v>16</v>
      </c>
      <c r="D42" s="273" t="str">
        <f>IF(C42="","",IF(SEARCH(D40,$N$1)&gt;0,MID($N$1,SEARCH(D40,$N$1)+1,1),""))</f>
        <v>日</v>
      </c>
      <c r="E42" s="680"/>
      <c r="F42" s="681"/>
      <c r="G42" s="681"/>
      <c r="H42" s="681"/>
      <c r="I42" s="681"/>
      <c r="J42" s="681"/>
      <c r="K42" s="681"/>
      <c r="L42" s="681"/>
      <c r="M42" s="681"/>
      <c r="N42" s="681"/>
      <c r="O42" s="681"/>
      <c r="P42" s="682"/>
      <c r="Q42" s="62"/>
      <c r="R42" s="78"/>
      <c r="S42" s="271">
        <f>S40+1</f>
        <v>24</v>
      </c>
      <c r="T42" s="273" t="str">
        <f>IF(T40="","",IF(SEARCH(T40,$N$1)&gt;0,MID($N$1,SEARCH(T40,$N$1)+1,1),""))</f>
        <v>月</v>
      </c>
      <c r="U42" s="680"/>
      <c r="V42" s="681"/>
      <c r="W42" s="681"/>
      <c r="X42" s="681"/>
      <c r="Y42" s="681"/>
      <c r="Z42" s="681"/>
      <c r="AA42" s="681"/>
      <c r="AB42" s="681"/>
      <c r="AC42" s="681"/>
      <c r="AD42" s="681"/>
      <c r="AE42" s="681"/>
      <c r="AF42" s="682"/>
    </row>
    <row r="43" spans="1:32" ht="46.5" customHeight="1">
      <c r="A43" s="91"/>
      <c r="B43" s="79"/>
      <c r="C43" s="708"/>
      <c r="D43" s="709"/>
      <c r="E43" s="683"/>
      <c r="F43" s="684"/>
      <c r="G43" s="684"/>
      <c r="H43" s="684"/>
      <c r="I43" s="684"/>
      <c r="J43" s="684"/>
      <c r="K43" s="684"/>
      <c r="L43" s="684"/>
      <c r="M43" s="684"/>
      <c r="N43" s="684"/>
      <c r="O43" s="684"/>
      <c r="P43" s="685"/>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F2:G3"/>
    <mergeCell ref="E14:P14"/>
    <mergeCell ref="E15:P15"/>
    <mergeCell ref="H2:H3"/>
    <mergeCell ref="E6:P6"/>
    <mergeCell ref="E7:P7"/>
    <mergeCell ref="E20:P20"/>
    <mergeCell ref="P25:Q26"/>
    <mergeCell ref="AD1:AF1"/>
    <mergeCell ref="AD2:AF2"/>
    <mergeCell ref="AD3:AF3"/>
    <mergeCell ref="X2:X3"/>
    <mergeCell ref="V2:W3"/>
    <mergeCell ref="N1:O1"/>
    <mergeCell ref="N2:O2"/>
    <mergeCell ref="N3:O3"/>
    <mergeCell ref="P2:Q3"/>
    <mergeCell ref="AD24:AF24"/>
    <mergeCell ref="U15:AF15"/>
    <mergeCell ref="U16:AF16"/>
    <mergeCell ref="U17:AF17"/>
    <mergeCell ref="U18:AF18"/>
    <mergeCell ref="U19:AF19"/>
    <mergeCell ref="S20:T20"/>
    <mergeCell ref="C14:D14"/>
    <mergeCell ref="S12:T12"/>
    <mergeCell ref="E13:P13"/>
    <mergeCell ref="U13:AF13"/>
    <mergeCell ref="E11:P11"/>
    <mergeCell ref="C6:D6"/>
    <mergeCell ref="C12:D12"/>
    <mergeCell ref="C10:D10"/>
    <mergeCell ref="U6:AF6"/>
    <mergeCell ref="U14:AF14"/>
    <mergeCell ref="C20:D20"/>
    <mergeCell ref="E5:P5"/>
    <mergeCell ref="U20:AF20"/>
    <mergeCell ref="E12:P12"/>
    <mergeCell ref="E9:P9"/>
    <mergeCell ref="E10:P10"/>
    <mergeCell ref="U11:AF11"/>
    <mergeCell ref="U7:AF7"/>
    <mergeCell ref="S14:T14"/>
    <mergeCell ref="E18:P18"/>
    <mergeCell ref="U5:AF5"/>
    <mergeCell ref="U9:AF9"/>
    <mergeCell ref="U10:AF10"/>
    <mergeCell ref="C18:D18"/>
    <mergeCell ref="S16:T16"/>
    <mergeCell ref="S18:T18"/>
    <mergeCell ref="S6:T6"/>
    <mergeCell ref="U12:AF12"/>
    <mergeCell ref="C8:D8"/>
    <mergeCell ref="C16:D16"/>
    <mergeCell ref="S8:T8"/>
    <mergeCell ref="S10:T10"/>
    <mergeCell ref="U8:AF8"/>
    <mergeCell ref="E8:P8"/>
    <mergeCell ref="E19:P19"/>
    <mergeCell ref="N24:O24"/>
    <mergeCell ref="E16:P16"/>
    <mergeCell ref="E17:P17"/>
    <mergeCell ref="X25:X26"/>
    <mergeCell ref="V25:W26"/>
    <mergeCell ref="AD25:AF25"/>
    <mergeCell ref="AD26:AF26"/>
    <mergeCell ref="M25:M26"/>
    <mergeCell ref="F25:G26"/>
    <mergeCell ref="H25:H26"/>
    <mergeCell ref="N26:O26"/>
    <mergeCell ref="E28:P28"/>
    <mergeCell ref="U28:AF28"/>
    <mergeCell ref="N25:O25"/>
    <mergeCell ref="E34:P34"/>
    <mergeCell ref="U34:AF34"/>
    <mergeCell ref="C37:D37"/>
    <mergeCell ref="E37:P37"/>
    <mergeCell ref="S37:T37"/>
    <mergeCell ref="U37:AF37"/>
    <mergeCell ref="E36:P36"/>
    <mergeCell ref="U36:AF36"/>
    <mergeCell ref="C29:D29"/>
    <mergeCell ref="E29:P29"/>
    <mergeCell ref="S29:T29"/>
    <mergeCell ref="U29:AF29"/>
    <mergeCell ref="C31:D31"/>
    <mergeCell ref="E31:P31"/>
    <mergeCell ref="S31:T31"/>
    <mergeCell ref="U31:AF31"/>
    <mergeCell ref="C33:D33"/>
    <mergeCell ref="E33:P33"/>
    <mergeCell ref="S33:T33"/>
    <mergeCell ref="U33:AF33"/>
    <mergeCell ref="E32:P32"/>
    <mergeCell ref="U32:AF32"/>
    <mergeCell ref="E30:P30"/>
    <mergeCell ref="U30:AF30"/>
    <mergeCell ref="E38:P38"/>
    <mergeCell ref="U38:AF38"/>
    <mergeCell ref="C41:D41"/>
    <mergeCell ref="E41:P41"/>
    <mergeCell ref="S41:T41"/>
    <mergeCell ref="U41:AF41"/>
    <mergeCell ref="E40:P40"/>
    <mergeCell ref="U40:AF40"/>
    <mergeCell ref="C35:D35"/>
    <mergeCell ref="E35:P35"/>
    <mergeCell ref="S35:T35"/>
    <mergeCell ref="U35:AF35"/>
    <mergeCell ref="E42:P42"/>
    <mergeCell ref="U42:AF42"/>
    <mergeCell ref="C43:D43"/>
    <mergeCell ref="E43:P43"/>
    <mergeCell ref="S43:T43"/>
    <mergeCell ref="U43:AF43"/>
    <mergeCell ref="C39:D39"/>
    <mergeCell ref="E39:P39"/>
    <mergeCell ref="S39:T39"/>
    <mergeCell ref="U39:AF39"/>
  </mergeCells>
  <phoneticPr fontId="2"/>
  <conditionalFormatting sqref="S15">
    <cfRule type="expression" dxfId="1276" priority="17" stopIfTrue="1">
      <formula>T13="火"</formula>
    </cfRule>
    <cfRule type="expression" dxfId="1275" priority="19" stopIfTrue="1">
      <formula>$T$13="月"</formula>
    </cfRule>
    <cfRule type="expression" dxfId="1274" priority="133" stopIfTrue="1">
      <formula>T15="土"</formula>
    </cfRule>
    <cfRule type="expression" dxfId="1273" priority="134" stopIfTrue="1">
      <formula>T15="日"</formula>
    </cfRule>
    <cfRule type="expression" dxfId="1272" priority="135" stopIfTrue="1">
      <formula>T13="日"</formula>
    </cfRule>
  </conditionalFormatting>
  <conditionalFormatting sqref="T15">
    <cfRule type="expression" dxfId="1271" priority="16" stopIfTrue="1">
      <formula>T13="火"</formula>
    </cfRule>
    <cfRule type="expression" dxfId="1270" priority="18" stopIfTrue="1">
      <formula>$T$13="月"</formula>
    </cfRule>
    <cfRule type="expression" dxfId="1269" priority="136" stopIfTrue="1">
      <formula>T15="土"</formula>
    </cfRule>
    <cfRule type="expression" dxfId="1268" priority="137" stopIfTrue="1">
      <formula>T15="日"</formula>
    </cfRule>
    <cfRule type="expression" dxfId="1267" priority="138" stopIfTrue="1">
      <formula>T13="日"</formula>
    </cfRule>
  </conditionalFormatting>
  <conditionalFormatting sqref="U28 U30 U32 U34 U36 U38 U40 U42 E28 E30 E32 E34 E36 E38 E40 E42 U5 U7 U11 U13 U15 U17 U19 U9 E5 E7 E9 E11 E13 E15 E17 E19">
    <cfRule type="cellIs" dxfId="1266" priority="139" stopIfTrue="1" operator="between">
      <formula>"1"</formula>
      <formula>"3"</formula>
    </cfRule>
  </conditionalFormatting>
  <conditionalFormatting sqref="AC24 M1">
    <cfRule type="expression" dxfId="1265" priority="142" stopIfTrue="1">
      <formula>$J$7+$AC$5=21</formula>
    </cfRule>
  </conditionalFormatting>
  <conditionalFormatting sqref="AB24 L1">
    <cfRule type="expression" dxfId="1264" priority="143" stopIfTrue="1">
      <formula>$J$7+$AB$5=21</formula>
    </cfRule>
  </conditionalFormatting>
  <conditionalFormatting sqref="AA24 K1">
    <cfRule type="cellIs" dxfId="1263" priority="144" stopIfTrue="1" operator="between">
      <formula>"21"</formula>
      <formula>"22"</formula>
    </cfRule>
    <cfRule type="expression" dxfId="1262" priority="145" stopIfTrue="1">
      <formula>$J$7+$AA$5=21</formula>
    </cfRule>
  </conditionalFormatting>
  <conditionalFormatting sqref="R5">
    <cfRule type="cellIs" dxfId="1261" priority="148" stopIfTrue="1" operator="between">
      <formula>"1"</formula>
      <formula>"1"</formula>
    </cfRule>
  </conditionalFormatting>
  <conditionalFormatting sqref="C15">
    <cfRule type="expression" dxfId="1260" priority="126" stopIfTrue="1">
      <formula>D15="土"</formula>
    </cfRule>
    <cfRule type="expression" dxfId="1259" priority="127" stopIfTrue="1">
      <formula>D15="日"</formula>
    </cfRule>
    <cfRule type="expression" dxfId="1258" priority="128" stopIfTrue="1">
      <formula>D13="日"</formula>
    </cfRule>
  </conditionalFormatting>
  <conditionalFormatting sqref="D28 D30 D32 D34 D36 D38 D40 D42 D13 D11 D15 D9 D7 D5">
    <cfRule type="expression" dxfId="1257" priority="113" stopIfTrue="1">
      <formula>D5="土"</formula>
    </cfRule>
    <cfRule type="expression" dxfId="1256" priority="114" stopIfTrue="1">
      <formula>D5="日"</formula>
    </cfRule>
  </conditionalFormatting>
  <conditionalFormatting sqref="C5">
    <cfRule type="expression" dxfId="1255" priority="92" stopIfTrue="1">
      <formula>D5="土"</formula>
    </cfRule>
    <cfRule type="expression" dxfId="1254" priority="93" stopIfTrue="1">
      <formula>D5="日"</formula>
    </cfRule>
  </conditionalFormatting>
  <conditionalFormatting sqref="C7">
    <cfRule type="expression" dxfId="1253" priority="90" stopIfTrue="1">
      <formula>D7="土"</formula>
    </cfRule>
    <cfRule type="expression" dxfId="1252" priority="91" stopIfTrue="1">
      <formula>D7="日"</formula>
    </cfRule>
  </conditionalFormatting>
  <conditionalFormatting sqref="C9">
    <cfRule type="expression" dxfId="1251" priority="88" stopIfTrue="1">
      <formula>D9="土"</formula>
    </cfRule>
    <cfRule type="expression" dxfId="1250" priority="89" stopIfTrue="1">
      <formula>D9="日"</formula>
    </cfRule>
  </conditionalFormatting>
  <conditionalFormatting sqref="C11">
    <cfRule type="expression" dxfId="1249" priority="86" stopIfTrue="1">
      <formula>D11="土"</formula>
    </cfRule>
    <cfRule type="expression" dxfId="1248" priority="87" stopIfTrue="1">
      <formula>D11="日"</formula>
    </cfRule>
  </conditionalFormatting>
  <conditionalFormatting sqref="C28">
    <cfRule type="expression" dxfId="1247" priority="84" stopIfTrue="1">
      <formula>D28="土"</formula>
    </cfRule>
    <cfRule type="expression" dxfId="1246" priority="85" stopIfTrue="1">
      <formula>D28="日"</formula>
    </cfRule>
  </conditionalFormatting>
  <conditionalFormatting sqref="C30">
    <cfRule type="expression" dxfId="1245" priority="82" stopIfTrue="1">
      <formula>D30="土"</formula>
    </cfRule>
    <cfRule type="expression" dxfId="1244" priority="83" stopIfTrue="1">
      <formula>D30="日"</formula>
    </cfRule>
  </conditionalFormatting>
  <conditionalFormatting sqref="C32">
    <cfRule type="expression" dxfId="1243" priority="80" stopIfTrue="1">
      <formula>D32="土"</formula>
    </cfRule>
    <cfRule type="expression" dxfId="1242" priority="81" stopIfTrue="1">
      <formula>D32="日"</formula>
    </cfRule>
  </conditionalFormatting>
  <conditionalFormatting sqref="C34">
    <cfRule type="expression" dxfId="1241" priority="78" stopIfTrue="1">
      <formula>D34="土"</formula>
    </cfRule>
    <cfRule type="expression" dxfId="1240" priority="79" stopIfTrue="1">
      <formula>D34="日"</formula>
    </cfRule>
  </conditionalFormatting>
  <conditionalFormatting sqref="C36">
    <cfRule type="expression" dxfId="1239" priority="76" stopIfTrue="1">
      <formula>D36="土"</formula>
    </cfRule>
    <cfRule type="expression" dxfId="1238" priority="77" stopIfTrue="1">
      <formula>D36="日"</formula>
    </cfRule>
  </conditionalFormatting>
  <conditionalFormatting sqref="C38">
    <cfRule type="expression" dxfId="1237" priority="74" stopIfTrue="1">
      <formula>D38="土"</formula>
    </cfRule>
    <cfRule type="expression" dxfId="1236" priority="75" stopIfTrue="1">
      <formula>D38="日"</formula>
    </cfRule>
  </conditionalFormatting>
  <conditionalFormatting sqref="C40">
    <cfRule type="expression" dxfId="1235" priority="72" stopIfTrue="1">
      <formula>D40="土"</formula>
    </cfRule>
    <cfRule type="expression" dxfId="1234" priority="73" stopIfTrue="1">
      <formula>D40="日"</formula>
    </cfRule>
  </conditionalFormatting>
  <conditionalFormatting sqref="C42">
    <cfRule type="expression" dxfId="1233" priority="70" stopIfTrue="1">
      <formula>D42="土"</formula>
    </cfRule>
    <cfRule type="expression" dxfId="1232" priority="71" stopIfTrue="1">
      <formula>D42="日"</formula>
    </cfRule>
  </conditionalFormatting>
  <conditionalFormatting sqref="S28">
    <cfRule type="expression" dxfId="1231" priority="26" stopIfTrue="1">
      <formula>$T28="土"</formula>
    </cfRule>
    <cfRule type="expression" dxfId="1230" priority="27" stopIfTrue="1">
      <formula>$T28="日"</formula>
    </cfRule>
  </conditionalFormatting>
  <conditionalFormatting sqref="T28">
    <cfRule type="expression" dxfId="1229" priority="24" stopIfTrue="1">
      <formula>$T28="土"</formula>
    </cfRule>
    <cfRule type="expression" dxfId="1228" priority="25" stopIfTrue="1">
      <formula>$T28="日"</formula>
    </cfRule>
  </conditionalFormatting>
  <conditionalFormatting sqref="S30">
    <cfRule type="expression" dxfId="1227" priority="129" stopIfTrue="1">
      <formula>$T30="土"</formula>
    </cfRule>
    <cfRule type="expression" dxfId="1226" priority="130" stopIfTrue="1">
      <formula>$T30="日"</formula>
    </cfRule>
  </conditionalFormatting>
  <conditionalFormatting sqref="T30 T32 T34 T36 T38 T40 T42">
    <cfRule type="expression" dxfId="1225" priority="22" stopIfTrue="1">
      <formula>$T30="土"</formula>
    </cfRule>
    <cfRule type="expression" dxfId="1224" priority="23" stopIfTrue="1">
      <formula>$T30="日"</formula>
    </cfRule>
  </conditionalFormatting>
  <conditionalFormatting sqref="S32 S34 S36 S38 S40 S42">
    <cfRule type="expression" dxfId="1223" priority="20" stopIfTrue="1">
      <formula>$T32="土"</formula>
    </cfRule>
    <cfRule type="expression" dxfId="1222" priority="21" stopIfTrue="1">
      <formula>$T32="日"</formula>
    </cfRule>
  </conditionalFormatting>
  <conditionalFormatting sqref="C13:D13">
    <cfRule type="expression" dxfId="1221" priority="15">
      <formula>$C$13=29</formula>
    </cfRule>
  </conditionalFormatting>
  <conditionalFormatting sqref="S17">
    <cfRule type="expression" dxfId="1220" priority="6" stopIfTrue="1">
      <formula>T15="火"</formula>
    </cfRule>
    <cfRule type="expression" dxfId="1219" priority="8" stopIfTrue="1">
      <formula>$T$13="月"</formula>
    </cfRule>
    <cfRule type="expression" dxfId="1218" priority="9" stopIfTrue="1">
      <formula>T17="土"</formula>
    </cfRule>
    <cfRule type="expression" dxfId="1217" priority="10" stopIfTrue="1">
      <formula>T17="日"</formula>
    </cfRule>
    <cfRule type="expression" dxfId="1216" priority="11" stopIfTrue="1">
      <formula>T15="日"</formula>
    </cfRule>
  </conditionalFormatting>
  <conditionalFormatting sqref="T17">
    <cfRule type="expression" dxfId="1215" priority="5" stopIfTrue="1">
      <formula>T15="火"</formula>
    </cfRule>
    <cfRule type="expression" dxfId="1214" priority="7" stopIfTrue="1">
      <formula>$T$13="月"</formula>
    </cfRule>
    <cfRule type="expression" dxfId="1213" priority="12" stopIfTrue="1">
      <formula>T17="土"</formula>
    </cfRule>
    <cfRule type="expression" dxfId="1212" priority="13" stopIfTrue="1">
      <formula>T17="日"</formula>
    </cfRule>
    <cfRule type="expression" dxfId="1211" priority="14" stopIfTrue="1">
      <formula>T15="日"</formula>
    </cfRule>
  </conditionalFormatting>
  <conditionalFormatting sqref="S19:T19">
    <cfRule type="expression" dxfId="1210" priority="1" stopIfTrue="1">
      <formula>S19="土"</formula>
    </cfRule>
    <cfRule type="expression" dxfId="1209" priority="2" stopIfTrue="1">
      <formula>S19="日"</formula>
    </cfRule>
  </conditionalFormatting>
  <dataValidations disablePrompts="1"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v>5</v>
      </c>
      <c r="G2" s="621"/>
      <c r="H2" s="592" t="s">
        <v>1</v>
      </c>
      <c r="J2" s="44"/>
      <c r="K2" s="42"/>
      <c r="L2" s="42"/>
      <c r="M2" s="42"/>
      <c r="N2" s="697" t="str">
        <f>CONCATENATE(年表!$F$3,"/",F2,"/25")</f>
        <v>2021/5/25</v>
      </c>
      <c r="O2" s="697"/>
      <c r="P2" s="698">
        <v>5</v>
      </c>
      <c r="Q2" s="699"/>
      <c r="R2" s="50"/>
      <c r="S2" s="113"/>
      <c r="T2" s="113"/>
      <c r="V2" s="621">
        <v>6</v>
      </c>
      <c r="W2" s="621"/>
      <c r="X2" s="592" t="s">
        <v>1</v>
      </c>
      <c r="Z2" s="44"/>
      <c r="AA2" s="42"/>
      <c r="AB2" s="42"/>
      <c r="AC2" s="42"/>
      <c r="AD2" s="601" t="str">
        <f>CONCATENATE(年表!$F$3,"/",V2,"/1")</f>
        <v>2021/6/1</v>
      </c>
      <c r="AE2" s="601"/>
      <c r="AF2" s="601"/>
    </row>
    <row r="3" spans="1:32" s="1" customFormat="1" ht="12" customHeight="1">
      <c r="A3" s="105"/>
      <c r="E3" s="86"/>
      <c r="F3" s="621"/>
      <c r="G3" s="621"/>
      <c r="H3" s="592"/>
      <c r="J3" s="87">
        <f>1-SIGN(MOD(年表!$F$3,4)/2)</f>
        <v>0</v>
      </c>
      <c r="K3" s="42"/>
      <c r="L3" s="42"/>
      <c r="M3" s="42"/>
      <c r="N3" s="712" t="str">
        <f>MID("日月火水木金土",WEEKDAY(N2,1),1)</f>
        <v>火</v>
      </c>
      <c r="O3" s="712"/>
      <c r="P3" s="700"/>
      <c r="Q3" s="701"/>
      <c r="R3" s="50"/>
      <c r="S3" s="113"/>
      <c r="T3" s="113"/>
      <c r="U3" s="87">
        <f>1-INT((MOD($G$2,4)/2))</f>
        <v>1</v>
      </c>
      <c r="V3" s="621"/>
      <c r="W3" s="621"/>
      <c r="X3" s="592"/>
      <c r="Z3" s="44"/>
      <c r="AA3" s="42"/>
      <c r="AB3" s="42"/>
      <c r="AC3" s="42"/>
      <c r="AD3" s="602" t="str">
        <f>MID("日月火水木金土",WEEKDAY(AD2,1),1)</f>
        <v>火</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火</v>
      </c>
      <c r="E5" s="680"/>
      <c r="F5" s="681"/>
      <c r="G5" s="681"/>
      <c r="H5" s="681"/>
      <c r="I5" s="681"/>
      <c r="J5" s="681"/>
      <c r="K5" s="681"/>
      <c r="L5" s="681"/>
      <c r="M5" s="681"/>
      <c r="N5" s="681"/>
      <c r="O5" s="681"/>
      <c r="P5" s="682"/>
      <c r="Q5" s="62"/>
      <c r="R5" s="58"/>
      <c r="S5" s="271">
        <v>1</v>
      </c>
      <c r="T5" s="273" t="str">
        <f>IF(S5="","",AD$3)</f>
        <v>火</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08"/>
      <c r="T6" s="709"/>
      <c r="U6" s="683"/>
      <c r="V6" s="684"/>
      <c r="W6" s="684"/>
      <c r="X6" s="684"/>
      <c r="Y6" s="684"/>
      <c r="Z6" s="684"/>
      <c r="AA6" s="684"/>
      <c r="AB6" s="684"/>
      <c r="AC6" s="684"/>
      <c r="AD6" s="684"/>
      <c r="AE6" s="684"/>
      <c r="AF6" s="685"/>
    </row>
    <row r="7" spans="1:32" s="53" customFormat="1" ht="16.5" customHeight="1">
      <c r="A7" s="138"/>
      <c r="C7" s="271">
        <f>C5+1</f>
        <v>26</v>
      </c>
      <c r="D7" s="273" t="str">
        <f>IF(D5="","",IF(SEARCH(D5,$N$1)&gt;0,MID($N$1,SEARCH(D5,$N$1)+1,1),""))</f>
        <v>水</v>
      </c>
      <c r="E7" s="680"/>
      <c r="F7" s="681"/>
      <c r="G7" s="681"/>
      <c r="H7" s="681"/>
      <c r="I7" s="681"/>
      <c r="J7" s="681"/>
      <c r="K7" s="681"/>
      <c r="L7" s="681"/>
      <c r="M7" s="681"/>
      <c r="N7" s="681"/>
      <c r="O7" s="681"/>
      <c r="P7" s="682"/>
      <c r="Q7" s="62"/>
      <c r="R7" s="54"/>
      <c r="S7" s="271">
        <f>S5+1</f>
        <v>2</v>
      </c>
      <c r="T7" s="273" t="str">
        <f>IF(T5="","",IF(SEARCH(T5,$N$1)&gt;0,MID($N$1,SEARCH(T5,$N$1)+1,1),""))</f>
        <v>水</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08"/>
      <c r="T8" s="709"/>
      <c r="U8" s="728"/>
      <c r="V8" s="729"/>
      <c r="W8" s="729"/>
      <c r="X8" s="729"/>
      <c r="Y8" s="729"/>
      <c r="Z8" s="729"/>
      <c r="AA8" s="729"/>
      <c r="AB8" s="729"/>
      <c r="AC8" s="729"/>
      <c r="AD8" s="729"/>
      <c r="AE8" s="729"/>
      <c r="AF8" s="730"/>
    </row>
    <row r="9" spans="1:32" s="53" customFormat="1" ht="16.5" customHeight="1">
      <c r="A9" s="138"/>
      <c r="C9" s="271">
        <f>C7+1</f>
        <v>27</v>
      </c>
      <c r="D9" s="273" t="str">
        <f>IF(D7="","",IF(SEARCH(D7,$N$1)&gt;0,MID($N$1,SEARCH(D7,$N$1)+1,1),""))</f>
        <v>木</v>
      </c>
      <c r="E9" s="680"/>
      <c r="F9" s="681"/>
      <c r="G9" s="681"/>
      <c r="H9" s="681"/>
      <c r="I9" s="681"/>
      <c r="J9" s="681"/>
      <c r="K9" s="681"/>
      <c r="L9" s="681"/>
      <c r="M9" s="681"/>
      <c r="N9" s="681"/>
      <c r="O9" s="681"/>
      <c r="P9" s="682"/>
      <c r="Q9" s="62"/>
      <c r="R9" s="58"/>
      <c r="S9" s="271">
        <f>S7+1</f>
        <v>3</v>
      </c>
      <c r="T9" s="273" t="str">
        <f>IF(T7="","",IF(SEARCH(T7,$N$1)&gt;0,MID($N$1,SEARCH(T7,$N$1)+1,1),""))</f>
        <v>木</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08"/>
      <c r="T10" s="709"/>
      <c r="U10" s="728"/>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金</v>
      </c>
      <c r="E11" s="680"/>
      <c r="F11" s="681"/>
      <c r="G11" s="681"/>
      <c r="H11" s="681"/>
      <c r="I11" s="681"/>
      <c r="J11" s="681"/>
      <c r="K11" s="681"/>
      <c r="L11" s="681"/>
      <c r="M11" s="681"/>
      <c r="N11" s="681"/>
      <c r="O11" s="681"/>
      <c r="P11" s="682"/>
      <c r="Q11" s="62"/>
      <c r="R11" s="54"/>
      <c r="S11" s="271">
        <f>S9+1</f>
        <v>4</v>
      </c>
      <c r="T11" s="273" t="str">
        <f>IF(T9="","",IF(SEARCH(T9,$N$1)&gt;0,MID($N$1,SEARCH(T9,$N$1)+1,1),""))</f>
        <v>金</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08"/>
      <c r="T12" s="709"/>
      <c r="U12" s="728" t="s">
        <v>110</v>
      </c>
      <c r="V12" s="729"/>
      <c r="W12" s="729"/>
      <c r="X12" s="729"/>
      <c r="Y12" s="729"/>
      <c r="Z12" s="729"/>
      <c r="AA12" s="729"/>
      <c r="AB12" s="729"/>
      <c r="AC12" s="729"/>
      <c r="AD12" s="729"/>
      <c r="AE12" s="729"/>
      <c r="AF12" s="730"/>
    </row>
    <row r="13" spans="1:32" s="49" customFormat="1" ht="16.5" customHeight="1">
      <c r="A13" s="66"/>
      <c r="C13" s="271">
        <f>C11+1</f>
        <v>29</v>
      </c>
      <c r="D13" s="273" t="str">
        <f>IF(D11="","",IF(SEARCH(D11,$N$1)&gt;0,MID($N$1,SEARCH(D11,$N$1)+1,1),""))</f>
        <v>土</v>
      </c>
      <c r="E13" s="680"/>
      <c r="F13" s="681"/>
      <c r="G13" s="681"/>
      <c r="H13" s="681"/>
      <c r="I13" s="681"/>
      <c r="J13" s="681"/>
      <c r="K13" s="681"/>
      <c r="L13" s="681"/>
      <c r="M13" s="681"/>
      <c r="N13" s="681"/>
      <c r="O13" s="681"/>
      <c r="P13" s="682"/>
      <c r="Q13" s="62"/>
      <c r="R13" s="58"/>
      <c r="S13" s="271">
        <f>S11+1</f>
        <v>5</v>
      </c>
      <c r="T13" s="273" t="str">
        <f>IF(T11="","",IF(SEARCH(T11,$N$1)&gt;0,MID($N$1,SEARCH(T11,$N$1)+1,1),""))</f>
        <v>土</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08"/>
      <c r="T14" s="709"/>
      <c r="U14" s="728"/>
      <c r="V14" s="729"/>
      <c r="W14" s="729"/>
      <c r="X14" s="729"/>
      <c r="Y14" s="729"/>
      <c r="Z14" s="729"/>
      <c r="AA14" s="729"/>
      <c r="AB14" s="729"/>
      <c r="AC14" s="729"/>
      <c r="AD14" s="729"/>
      <c r="AE14" s="729"/>
      <c r="AF14" s="730"/>
    </row>
    <row r="15" spans="1:32" s="49" customFormat="1" ht="16.5" customHeight="1">
      <c r="A15" s="66"/>
      <c r="C15" s="271">
        <f>C13+1</f>
        <v>30</v>
      </c>
      <c r="D15" s="273" t="str">
        <f>IF(D13="","",IF(SEARCH(D13,$N$1)&gt;0,MID($N$1,SEARCH(D13,$N$1)+1,1),""))</f>
        <v>日</v>
      </c>
      <c r="E15" s="680"/>
      <c r="F15" s="681"/>
      <c r="G15" s="681"/>
      <c r="H15" s="681"/>
      <c r="I15" s="681"/>
      <c r="J15" s="681"/>
      <c r="K15" s="681"/>
      <c r="L15" s="681"/>
      <c r="M15" s="681"/>
      <c r="N15" s="681"/>
      <c r="O15" s="681"/>
      <c r="P15" s="682"/>
      <c r="Q15" s="62"/>
      <c r="R15" s="54"/>
      <c r="S15" s="271">
        <f>S13+1</f>
        <v>6</v>
      </c>
      <c r="T15" s="273" t="str">
        <f>IF(T13="","",IF(SEARCH(T13,$N$1)&gt;0,MID($N$1,SEARCH(T13,$N$1)+1,1),""))</f>
        <v>日</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08"/>
      <c r="T16" s="709"/>
      <c r="U16" s="683"/>
      <c r="V16" s="684"/>
      <c r="W16" s="684"/>
      <c r="X16" s="684"/>
      <c r="Y16" s="684"/>
      <c r="Z16" s="684"/>
      <c r="AA16" s="684"/>
      <c r="AB16" s="684"/>
      <c r="AC16" s="684"/>
      <c r="AD16" s="684"/>
      <c r="AE16" s="684"/>
      <c r="AF16" s="685"/>
    </row>
    <row r="17" spans="1:33" s="49" customFormat="1" ht="16.5" customHeight="1">
      <c r="A17" s="66"/>
      <c r="C17" s="271">
        <f>C15+1</f>
        <v>31</v>
      </c>
      <c r="D17" s="273" t="str">
        <f>IF(D15="","",IF(SEARCH(D15,$N$1)&gt;0,MID($N$1,SEARCH(D15,$N$1)+1,1),""))</f>
        <v>月</v>
      </c>
      <c r="E17" s="680"/>
      <c r="F17" s="681"/>
      <c r="G17" s="681"/>
      <c r="H17" s="681"/>
      <c r="I17" s="681"/>
      <c r="J17" s="681"/>
      <c r="K17" s="681"/>
      <c r="L17" s="681"/>
      <c r="M17" s="681"/>
      <c r="N17" s="681"/>
      <c r="O17" s="681"/>
      <c r="P17" s="682"/>
      <c r="Q17" s="62"/>
      <c r="R17" s="58"/>
      <c r="S17" s="271">
        <f>S15+1</f>
        <v>7</v>
      </c>
      <c r="T17" s="273" t="str">
        <f>IF(T15="","",IF(SEARCH(T15,$N$1)&gt;0,MID($N$1,SEARCH(T15,$N$1)+1,1),""))</f>
        <v>月</v>
      </c>
      <c r="U17" s="680"/>
      <c r="V17" s="681"/>
      <c r="W17" s="681"/>
      <c r="X17" s="681"/>
      <c r="Y17" s="681"/>
      <c r="Z17" s="681"/>
      <c r="AA17" s="681"/>
      <c r="AB17" s="681"/>
      <c r="AC17" s="681"/>
      <c r="AD17" s="681"/>
      <c r="AE17" s="681"/>
      <c r="AF17" s="682"/>
    </row>
    <row r="18" spans="1:33" s="49" customFormat="1" ht="46.5" customHeight="1">
      <c r="A18" s="66"/>
      <c r="C18" s="708"/>
      <c r="D18" s="709"/>
      <c r="E18" s="683"/>
      <c r="F18" s="684"/>
      <c r="G18" s="684"/>
      <c r="H18" s="684"/>
      <c r="I18" s="684"/>
      <c r="J18" s="684"/>
      <c r="K18" s="684"/>
      <c r="L18" s="684"/>
      <c r="M18" s="684"/>
      <c r="N18" s="684"/>
      <c r="O18" s="684"/>
      <c r="P18" s="685"/>
      <c r="Q18" s="63"/>
      <c r="R18" s="54"/>
      <c r="S18" s="708"/>
      <c r="T18" s="709"/>
      <c r="U18" s="683"/>
      <c r="V18" s="684"/>
      <c r="W18" s="684"/>
      <c r="X18" s="684"/>
      <c r="Y18" s="684"/>
      <c r="Z18" s="684"/>
      <c r="AA18" s="684"/>
      <c r="AB18" s="684"/>
      <c r="AC18" s="684"/>
      <c r="AD18" s="684"/>
      <c r="AE18" s="684"/>
      <c r="AF18" s="685"/>
    </row>
    <row r="19" spans="1:33" s="49" customFormat="1" ht="16.5" customHeight="1">
      <c r="A19" s="66"/>
      <c r="C19" s="271"/>
      <c r="D19" s="273"/>
      <c r="E19" s="680"/>
      <c r="F19" s="681"/>
      <c r="G19" s="681"/>
      <c r="H19" s="681"/>
      <c r="I19" s="681"/>
      <c r="J19" s="681"/>
      <c r="K19" s="681"/>
      <c r="L19" s="681"/>
      <c r="M19" s="681"/>
      <c r="N19" s="681"/>
      <c r="O19" s="681"/>
      <c r="P19" s="682"/>
      <c r="Q19" s="62"/>
      <c r="R19" s="54"/>
      <c r="S19" s="271">
        <f>S17+1</f>
        <v>8</v>
      </c>
      <c r="T19" s="273" t="str">
        <f>IF(T17="","",IF(SEARCH(T17,$N$1)&gt;0,MID($N$1,SEARCH(T17,$N$1)+1,1),""))</f>
        <v>火</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08"/>
      <c r="T20" s="709"/>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v>6</v>
      </c>
      <c r="G25" s="621"/>
      <c r="H25" s="592" t="s">
        <v>1</v>
      </c>
      <c r="I25" s="61"/>
      <c r="J25" s="1"/>
      <c r="K25" s="55"/>
      <c r="L25" s="55"/>
      <c r="M25" s="592"/>
      <c r="N25" s="697" t="str">
        <f>CONCATENATE(年表!$F$3,"/",F25,"/1")</f>
        <v>2021/6/1</v>
      </c>
      <c r="O25" s="697"/>
      <c r="P25" s="698">
        <v>6</v>
      </c>
      <c r="Q25" s="699"/>
      <c r="R25" s="50"/>
      <c r="S25" s="1"/>
      <c r="T25" s="1"/>
      <c r="U25" s="1"/>
      <c r="V25" s="621" t="str">
        <f>CONCATENATE(年表!$C50)</f>
        <v>6</v>
      </c>
      <c r="W25" s="621"/>
      <c r="X25" s="592" t="s">
        <v>1</v>
      </c>
      <c r="Y25" s="1"/>
      <c r="Z25" s="44"/>
      <c r="AA25" s="42"/>
      <c r="AB25" s="42"/>
      <c r="AC25" s="42"/>
      <c r="AD25" s="601" t="str">
        <f>CONCATENATE(年表!$F$3,"/",V25,"/17")</f>
        <v>2021/6/17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火</v>
      </c>
      <c r="O26" s="712"/>
      <c r="P26" s="700"/>
      <c r="Q26" s="701"/>
      <c r="R26" s="50"/>
      <c r="S26" s="1"/>
      <c r="T26" s="1"/>
      <c r="U26" s="86"/>
      <c r="V26" s="621"/>
      <c r="W26" s="621"/>
      <c r="X26" s="592"/>
      <c r="Y26" s="1"/>
      <c r="Z26" s="44"/>
      <c r="AA26" s="42"/>
      <c r="AB26" s="42"/>
      <c r="AC26" s="42"/>
      <c r="AD26" s="602" t="str">
        <f>MID("日月火水木金土",WEEKDAY(AD25,1),1)</f>
        <v>木</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水</v>
      </c>
      <c r="E28" s="680"/>
      <c r="F28" s="681"/>
      <c r="G28" s="681"/>
      <c r="H28" s="681"/>
      <c r="I28" s="681"/>
      <c r="J28" s="681"/>
      <c r="K28" s="681"/>
      <c r="L28" s="681"/>
      <c r="M28" s="681"/>
      <c r="N28" s="681"/>
      <c r="O28" s="681"/>
      <c r="P28" s="682"/>
      <c r="Q28" s="62"/>
      <c r="R28" s="78"/>
      <c r="S28" s="466">
        <v>17</v>
      </c>
      <c r="T28" s="467" t="str">
        <f>IF(S28="","",AD$26)</f>
        <v>木</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728"/>
      <c r="V29" s="729"/>
      <c r="W29" s="729"/>
      <c r="X29" s="729"/>
      <c r="Y29" s="729"/>
      <c r="Z29" s="729"/>
      <c r="AA29" s="729"/>
      <c r="AB29" s="729"/>
      <c r="AC29" s="729"/>
      <c r="AD29" s="729"/>
      <c r="AE29" s="729"/>
      <c r="AF29" s="730"/>
    </row>
    <row r="30" spans="1:33" ht="16.5" customHeight="1">
      <c r="A30" s="91"/>
      <c r="B30" s="79"/>
      <c r="C30" s="271">
        <f>C28+1</f>
        <v>10</v>
      </c>
      <c r="D30" s="273" t="str">
        <f>IF(C30="","",IF(SEARCH(D28,$N$1)&gt;0,MID($N$1,SEARCH(D28,$N$1)+1,1),""))</f>
        <v>木</v>
      </c>
      <c r="E30" s="680"/>
      <c r="F30" s="681"/>
      <c r="G30" s="681"/>
      <c r="H30" s="681"/>
      <c r="I30" s="681"/>
      <c r="J30" s="681"/>
      <c r="K30" s="681"/>
      <c r="L30" s="681"/>
      <c r="M30" s="681"/>
      <c r="N30" s="681"/>
      <c r="O30" s="681"/>
      <c r="P30" s="682"/>
      <c r="Q30" s="62"/>
      <c r="R30" s="78"/>
      <c r="S30" s="271">
        <f>S28+1</f>
        <v>18</v>
      </c>
      <c r="T30" s="273" t="str">
        <f>IF(T28="","",IF(SEARCH(T28,$N$1)&gt;0,MID($N$1,SEARCH(T28,$N$1)+1,1),""))</f>
        <v>金</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728" t="s">
        <v>110</v>
      </c>
      <c r="V31" s="729"/>
      <c r="W31" s="729"/>
      <c r="X31" s="729"/>
      <c r="Y31" s="729"/>
      <c r="Z31" s="729"/>
      <c r="AA31" s="729"/>
      <c r="AB31" s="729"/>
      <c r="AC31" s="729"/>
      <c r="AD31" s="729"/>
      <c r="AE31" s="729"/>
      <c r="AF31" s="730"/>
    </row>
    <row r="32" spans="1:33" ht="16.5" customHeight="1">
      <c r="A32" s="91"/>
      <c r="B32" s="79"/>
      <c r="C32" s="271">
        <f>C30+1</f>
        <v>11</v>
      </c>
      <c r="D32" s="273" t="str">
        <f>IF(C32="","",IF(SEARCH(D30,$N$1)&gt;0,MID($N$1,SEARCH(D30,$N$1)+1,1),""))</f>
        <v>金</v>
      </c>
      <c r="E32" s="680"/>
      <c r="F32" s="681"/>
      <c r="G32" s="681"/>
      <c r="H32" s="681"/>
      <c r="I32" s="681"/>
      <c r="J32" s="681"/>
      <c r="K32" s="681"/>
      <c r="L32" s="681"/>
      <c r="M32" s="681"/>
      <c r="N32" s="681"/>
      <c r="O32" s="681"/>
      <c r="P32" s="682"/>
      <c r="Q32" s="62"/>
      <c r="R32" s="78"/>
      <c r="S32" s="271">
        <f>S30+1</f>
        <v>19</v>
      </c>
      <c r="T32" s="273" t="str">
        <f>IF(T30="","",IF(SEARCH(T30,$N$1)&gt;0,MID($N$1,SEARCH(T30,$N$1)+1,1),""))</f>
        <v>土</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728"/>
      <c r="V33" s="729"/>
      <c r="W33" s="729"/>
      <c r="X33" s="729"/>
      <c r="Y33" s="729"/>
      <c r="Z33" s="729"/>
      <c r="AA33" s="729"/>
      <c r="AB33" s="729"/>
      <c r="AC33" s="729"/>
      <c r="AD33" s="729"/>
      <c r="AE33" s="729"/>
      <c r="AF33" s="730"/>
    </row>
    <row r="34" spans="1:32" ht="16.5" customHeight="1">
      <c r="A34" s="91"/>
      <c r="B34" s="79"/>
      <c r="C34" s="271">
        <f>C32+1</f>
        <v>12</v>
      </c>
      <c r="D34" s="273" t="str">
        <f>IF(C34="","",IF(SEARCH(D32,$N$1)&gt;0,MID($N$1,SEARCH(D32,$N$1)+1,1),""))</f>
        <v>土</v>
      </c>
      <c r="E34" s="680"/>
      <c r="F34" s="681"/>
      <c r="G34" s="681"/>
      <c r="H34" s="681"/>
      <c r="I34" s="681"/>
      <c r="J34" s="681"/>
      <c r="K34" s="681"/>
      <c r="L34" s="681"/>
      <c r="M34" s="681"/>
      <c r="N34" s="681"/>
      <c r="O34" s="681"/>
      <c r="P34" s="682"/>
      <c r="Q34" s="62"/>
      <c r="R34" s="78"/>
      <c r="S34" s="271">
        <f>S32+1</f>
        <v>20</v>
      </c>
      <c r="T34" s="273" t="str">
        <f>IF(T32="","",IF(SEARCH(T32,$N$1)&gt;0,MID($N$1,SEARCH(T32,$N$1)+1,1),""))</f>
        <v>日</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683"/>
      <c r="V35" s="684"/>
      <c r="W35" s="684"/>
      <c r="X35" s="684"/>
      <c r="Y35" s="684"/>
      <c r="Z35" s="684"/>
      <c r="AA35" s="684"/>
      <c r="AB35" s="684"/>
      <c r="AC35" s="684"/>
      <c r="AD35" s="684"/>
      <c r="AE35" s="684"/>
      <c r="AF35" s="685"/>
    </row>
    <row r="36" spans="1:32" ht="16.5" customHeight="1">
      <c r="A36" s="91"/>
      <c r="B36" s="79"/>
      <c r="C36" s="271">
        <f>C34+1</f>
        <v>13</v>
      </c>
      <c r="D36" s="273" t="str">
        <f>IF(C36="","",IF(SEARCH(D34,$N$1)&gt;0,MID($N$1,SEARCH(D34,$N$1)+1,1),""))</f>
        <v>日</v>
      </c>
      <c r="E36" s="680"/>
      <c r="F36" s="681"/>
      <c r="G36" s="681"/>
      <c r="H36" s="681"/>
      <c r="I36" s="681"/>
      <c r="J36" s="681"/>
      <c r="K36" s="681"/>
      <c r="L36" s="681"/>
      <c r="M36" s="681"/>
      <c r="N36" s="681"/>
      <c r="O36" s="681"/>
      <c r="P36" s="682"/>
      <c r="Q36" s="62"/>
      <c r="R36" s="78"/>
      <c r="S36" s="271">
        <f>S34+1</f>
        <v>21</v>
      </c>
      <c r="T36" s="273" t="str">
        <f>IF(T34="","",IF(SEARCH(T34,$N$1)&gt;0,MID($N$1,SEARCH(T34,$N$1)+1,1),""))</f>
        <v>月</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08"/>
      <c r="T37" s="709"/>
      <c r="U37" s="683"/>
      <c r="V37" s="684"/>
      <c r="W37" s="684"/>
      <c r="X37" s="684"/>
      <c r="Y37" s="684"/>
      <c r="Z37" s="684"/>
      <c r="AA37" s="684"/>
      <c r="AB37" s="684"/>
      <c r="AC37" s="684"/>
      <c r="AD37" s="684"/>
      <c r="AE37" s="684"/>
      <c r="AF37" s="685"/>
    </row>
    <row r="38" spans="1:32" ht="16.5" customHeight="1">
      <c r="A38" s="91"/>
      <c r="B38" s="79"/>
      <c r="C38" s="271">
        <f>C36+1</f>
        <v>14</v>
      </c>
      <c r="D38" s="273" t="str">
        <f>IF(C38="","",IF(SEARCH(D36,$N$1)&gt;0,MID($N$1,SEARCH(D36,$N$1)+1,1),""))</f>
        <v>月</v>
      </c>
      <c r="E38" s="680"/>
      <c r="F38" s="681"/>
      <c r="G38" s="681"/>
      <c r="H38" s="681"/>
      <c r="I38" s="681"/>
      <c r="J38" s="681"/>
      <c r="K38" s="681"/>
      <c r="L38" s="681"/>
      <c r="M38" s="681"/>
      <c r="N38" s="681"/>
      <c r="O38" s="681"/>
      <c r="P38" s="682"/>
      <c r="Q38" s="62"/>
      <c r="R38" s="78"/>
      <c r="S38" s="271">
        <f>S36+1</f>
        <v>22</v>
      </c>
      <c r="T38" s="273" t="str">
        <f>IF(T36="","",IF(SEARCH(T36,$N$1)&gt;0,MID($N$1,SEARCH(T36,$N$1)+1,1),""))</f>
        <v>火</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IF(C40="","",IF(SEARCH(D38,$N$1)&gt;0,MID($N$1,SEARCH(D38,$N$1)+1,1),""))</f>
        <v>火</v>
      </c>
      <c r="E40" s="680"/>
      <c r="F40" s="681"/>
      <c r="G40" s="681"/>
      <c r="H40" s="681"/>
      <c r="I40" s="681"/>
      <c r="J40" s="681"/>
      <c r="K40" s="681"/>
      <c r="L40" s="681"/>
      <c r="M40" s="681"/>
      <c r="N40" s="681"/>
      <c r="O40" s="681"/>
      <c r="P40" s="682"/>
      <c r="Q40" s="62"/>
      <c r="R40" s="78"/>
      <c r="S40" s="271">
        <f>S38+1</f>
        <v>23</v>
      </c>
      <c r="T40" s="273" t="str">
        <f>IF(T38="","",IF(SEARCH(T38,$N$1)&gt;0,MID($N$1,SEARCH(T38,$N$1)+1,1),""))</f>
        <v>水</v>
      </c>
      <c r="U40" s="680"/>
      <c r="V40" s="681"/>
      <c r="W40" s="681"/>
      <c r="X40" s="681"/>
      <c r="Y40" s="681"/>
      <c r="Z40" s="681"/>
      <c r="AA40" s="681"/>
      <c r="AB40" s="681"/>
      <c r="AC40" s="681"/>
      <c r="AD40" s="681"/>
      <c r="AE40" s="681"/>
      <c r="AF40" s="682"/>
    </row>
    <row r="41" spans="1:32" ht="46.5" customHeight="1">
      <c r="A41" s="91"/>
      <c r="B41" s="79"/>
      <c r="C41" s="708"/>
      <c r="D41" s="709"/>
      <c r="E41" s="683"/>
      <c r="F41" s="684"/>
      <c r="G41" s="684"/>
      <c r="H41" s="684"/>
      <c r="I41" s="684"/>
      <c r="J41" s="684"/>
      <c r="K41" s="684"/>
      <c r="L41" s="684"/>
      <c r="M41" s="684"/>
      <c r="N41" s="684"/>
      <c r="O41" s="684"/>
      <c r="P41" s="685"/>
      <c r="Q41" s="63"/>
      <c r="R41" s="78"/>
      <c r="S41" s="708"/>
      <c r="T41" s="709"/>
      <c r="U41" s="683"/>
      <c r="V41" s="684"/>
      <c r="W41" s="684"/>
      <c r="X41" s="684"/>
      <c r="Y41" s="684"/>
      <c r="Z41" s="684"/>
      <c r="AA41" s="684"/>
      <c r="AB41" s="684"/>
      <c r="AC41" s="684"/>
      <c r="AD41" s="684"/>
      <c r="AE41" s="684"/>
      <c r="AF41" s="685"/>
    </row>
    <row r="42" spans="1:32" ht="16.5" customHeight="1">
      <c r="A42" s="91"/>
      <c r="B42" s="79"/>
      <c r="C42" s="271">
        <f>C40+1</f>
        <v>16</v>
      </c>
      <c r="D42" s="273" t="str">
        <f>IF(C42="","",IF(SEARCH(D40,$N$1)&gt;0,MID($N$1,SEARCH(D40,$N$1)+1,1),""))</f>
        <v>水</v>
      </c>
      <c r="E42" s="680"/>
      <c r="F42" s="681"/>
      <c r="G42" s="681"/>
      <c r="H42" s="681"/>
      <c r="I42" s="681"/>
      <c r="J42" s="681"/>
      <c r="K42" s="681"/>
      <c r="L42" s="681"/>
      <c r="M42" s="681"/>
      <c r="N42" s="681"/>
      <c r="O42" s="681"/>
      <c r="P42" s="682"/>
      <c r="Q42" s="62"/>
      <c r="R42" s="78"/>
      <c r="S42" s="271">
        <f>S40+1</f>
        <v>24</v>
      </c>
      <c r="T42" s="273" t="str">
        <f>IF(T40="","",IF(SEARCH(T40,$N$1)&gt;0,MID($N$1,SEARCH(T40,$N$1)+1,1),""))</f>
        <v>木</v>
      </c>
      <c r="U42" s="680"/>
      <c r="V42" s="681"/>
      <c r="W42" s="681"/>
      <c r="X42" s="681"/>
      <c r="Y42" s="681"/>
      <c r="Z42" s="681"/>
      <c r="AA42" s="681"/>
      <c r="AB42" s="681"/>
      <c r="AC42" s="681"/>
      <c r="AD42" s="681"/>
      <c r="AE42" s="681"/>
      <c r="AF42" s="682"/>
    </row>
    <row r="43" spans="1:32" ht="46.5" customHeight="1">
      <c r="A43" s="91"/>
      <c r="B43" s="79"/>
      <c r="C43" s="708"/>
      <c r="D43" s="709"/>
      <c r="E43" s="728"/>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E42:P42"/>
    <mergeCell ref="U42:AF42"/>
    <mergeCell ref="E40:P40"/>
    <mergeCell ref="U40:AF40"/>
    <mergeCell ref="C37:D37"/>
    <mergeCell ref="E37:P37"/>
    <mergeCell ref="S37:T37"/>
    <mergeCell ref="U37:AF37"/>
    <mergeCell ref="E34:P34"/>
    <mergeCell ref="U34:AF34"/>
    <mergeCell ref="C35:D35"/>
    <mergeCell ref="E35:P35"/>
    <mergeCell ref="S35:T35"/>
    <mergeCell ref="U35:AF35"/>
    <mergeCell ref="E36:P36"/>
    <mergeCell ref="U36:AF36"/>
    <mergeCell ref="C33:D33"/>
    <mergeCell ref="E33:P33"/>
    <mergeCell ref="S33:T33"/>
    <mergeCell ref="U33:AF33"/>
    <mergeCell ref="E30:P30"/>
    <mergeCell ref="U30:AF30"/>
    <mergeCell ref="C31:D31"/>
    <mergeCell ref="E31:P31"/>
    <mergeCell ref="S31:T31"/>
    <mergeCell ref="U31:AF31"/>
    <mergeCell ref="E32:P32"/>
    <mergeCell ref="U32:AF32"/>
    <mergeCell ref="C29:D29"/>
    <mergeCell ref="E29:P29"/>
    <mergeCell ref="S29:T29"/>
    <mergeCell ref="U29:AF29"/>
    <mergeCell ref="P25:Q26"/>
    <mergeCell ref="AD24:AF24"/>
    <mergeCell ref="F25:G26"/>
    <mergeCell ref="H25:H26"/>
    <mergeCell ref="M25:M26"/>
    <mergeCell ref="V25:W26"/>
    <mergeCell ref="X25:X26"/>
    <mergeCell ref="AD25:AF25"/>
    <mergeCell ref="AD26:AF26"/>
    <mergeCell ref="N24:O24"/>
    <mergeCell ref="N25:O25"/>
    <mergeCell ref="E28:P28"/>
    <mergeCell ref="U28:AF28"/>
    <mergeCell ref="N26:O26"/>
    <mergeCell ref="C20:D20"/>
    <mergeCell ref="E20:P20"/>
    <mergeCell ref="S20:T20"/>
    <mergeCell ref="U20:AF20"/>
    <mergeCell ref="E17:P17"/>
    <mergeCell ref="U17:AF17"/>
    <mergeCell ref="C18:D18"/>
    <mergeCell ref="E18:P18"/>
    <mergeCell ref="S18:T18"/>
    <mergeCell ref="U18:AF18"/>
    <mergeCell ref="E19:P19"/>
    <mergeCell ref="U19:AF19"/>
    <mergeCell ref="C16:D16"/>
    <mergeCell ref="E16:P16"/>
    <mergeCell ref="S16:T16"/>
    <mergeCell ref="U16:AF16"/>
    <mergeCell ref="U13:AF13"/>
    <mergeCell ref="C14:D14"/>
    <mergeCell ref="E14:P14"/>
    <mergeCell ref="S14:T14"/>
    <mergeCell ref="U14:AF14"/>
    <mergeCell ref="E13:P13"/>
    <mergeCell ref="E15:P15"/>
    <mergeCell ref="U15:AF15"/>
    <mergeCell ref="U11:AF11"/>
    <mergeCell ref="C12:D12"/>
    <mergeCell ref="E12:P12"/>
    <mergeCell ref="S12:T12"/>
    <mergeCell ref="U12:AF12"/>
    <mergeCell ref="E9:P9"/>
    <mergeCell ref="U9:AF9"/>
    <mergeCell ref="C10:D10"/>
    <mergeCell ref="E10:P10"/>
    <mergeCell ref="S10:T10"/>
    <mergeCell ref="U10:AF10"/>
    <mergeCell ref="E11:P11"/>
    <mergeCell ref="AD1:AF1"/>
    <mergeCell ref="F2:G3"/>
    <mergeCell ref="H2:H3"/>
    <mergeCell ref="V2:W3"/>
    <mergeCell ref="X2:X3"/>
    <mergeCell ref="AD2:AF2"/>
    <mergeCell ref="U7:AF7"/>
    <mergeCell ref="C8:D8"/>
    <mergeCell ref="E8:P8"/>
    <mergeCell ref="S8:T8"/>
    <mergeCell ref="U8:AF8"/>
    <mergeCell ref="AD3:AF3"/>
    <mergeCell ref="E5:P5"/>
    <mergeCell ref="U5:AF5"/>
    <mergeCell ref="C6:D6"/>
    <mergeCell ref="E6:P6"/>
    <mergeCell ref="S6:T6"/>
    <mergeCell ref="U6:AF6"/>
    <mergeCell ref="E7:P7"/>
    <mergeCell ref="N1:O1"/>
    <mergeCell ref="N2:O2"/>
    <mergeCell ref="N3:O3"/>
    <mergeCell ref="P2:Q3"/>
  </mergeCells>
  <phoneticPr fontId="195"/>
  <conditionalFormatting sqref="S36:T36 S38:T38 S34:T34 S30:T30 S32:T32 S40:T40 S42:T42">
    <cfRule type="expression" dxfId="1208" priority="93" stopIfTrue="1">
      <formula>$T30="土"</formula>
    </cfRule>
    <cfRule type="expression" dxfId="1207" priority="94" stopIfTrue="1">
      <formula>$T30="日"</formula>
    </cfRule>
  </conditionalFormatting>
  <conditionalFormatting sqref="T15">
    <cfRule type="expression" dxfId="1206" priority="85" stopIfTrue="1">
      <formula>T15="土"</formula>
    </cfRule>
    <cfRule type="expression" dxfId="1205" priority="86" stopIfTrue="1">
      <formula>T15="日"</formula>
    </cfRule>
  </conditionalFormatting>
  <conditionalFormatting sqref="U28 U30 U32 U34 U36 U38 U40 U42 E28 E30 E32 E34 E36 E38 E40 E42 U5 U7 U11 U13 U15 U17 U19 U9 E5 E7 E9 E11 E13 E15 E17 E19">
    <cfRule type="cellIs" dxfId="1204" priority="84" stopIfTrue="1" operator="between">
      <formula>"1"</formula>
      <formula>"3"</formula>
    </cfRule>
  </conditionalFormatting>
  <conditionalFormatting sqref="AC24 M1">
    <cfRule type="expression" dxfId="1203" priority="81" stopIfTrue="1">
      <formula>$J$7+$AC$5=21</formula>
    </cfRule>
  </conditionalFormatting>
  <conditionalFormatting sqref="AB24 L1">
    <cfRule type="expression" dxfId="1202" priority="80" stopIfTrue="1">
      <formula>$J$7+$AB$5=21</formula>
    </cfRule>
  </conditionalFormatting>
  <conditionalFormatting sqref="AA24 K1">
    <cfRule type="cellIs" dxfId="1201" priority="78" stopIfTrue="1" operator="between">
      <formula>"21"</formula>
      <formula>"22"</formula>
    </cfRule>
    <cfRule type="expression" dxfId="1200" priority="79" stopIfTrue="1">
      <formula>$J$7+$AA$5=21</formula>
    </cfRule>
  </conditionalFormatting>
  <conditionalFormatting sqref="R5">
    <cfRule type="cellIs" dxfId="1199" priority="75" stopIfTrue="1" operator="between">
      <formula>"1"</formula>
      <formula>"1"</formula>
    </cfRule>
  </conditionalFormatting>
  <conditionalFormatting sqref="S7">
    <cfRule type="expression" dxfId="1198" priority="69" stopIfTrue="1">
      <formula>$T7="土"</formula>
    </cfRule>
    <cfRule type="expression" dxfId="1197" priority="70" stopIfTrue="1">
      <formula>$T7="日"</formula>
    </cfRule>
  </conditionalFormatting>
  <conditionalFormatting sqref="S9">
    <cfRule type="expression" dxfId="1196" priority="65" stopIfTrue="1">
      <formula>$T9="土"</formula>
    </cfRule>
    <cfRule type="expression" dxfId="1195" priority="66" stopIfTrue="1">
      <formula>$T9="日"</formula>
    </cfRule>
  </conditionalFormatting>
  <conditionalFormatting sqref="S11">
    <cfRule type="expression" dxfId="1194" priority="63" stopIfTrue="1">
      <formula>$T11="土"</formula>
    </cfRule>
    <cfRule type="expression" dxfId="1193" priority="64" stopIfTrue="1">
      <formula>$T11="日"</formula>
    </cfRule>
  </conditionalFormatting>
  <conditionalFormatting sqref="S13">
    <cfRule type="expression" dxfId="1192" priority="61" stopIfTrue="1">
      <formula>$T13="土"</formula>
    </cfRule>
    <cfRule type="expression" dxfId="1191" priority="62" stopIfTrue="1">
      <formula>$T13="日"</formula>
    </cfRule>
  </conditionalFormatting>
  <conditionalFormatting sqref="T17">
    <cfRule type="expression" dxfId="1190" priority="59" stopIfTrue="1">
      <formula>T17="土"</formula>
    </cfRule>
    <cfRule type="expression" dxfId="1189" priority="60" stopIfTrue="1">
      <formula>T17="日"</formula>
    </cfRule>
  </conditionalFormatting>
  <conditionalFormatting sqref="S15">
    <cfRule type="expression" dxfId="1188" priority="57" stopIfTrue="1">
      <formula>$T15="土"</formula>
    </cfRule>
    <cfRule type="expression" dxfId="1187" priority="58" stopIfTrue="1">
      <formula>$T15="日"</formula>
    </cfRule>
  </conditionalFormatting>
  <conditionalFormatting sqref="S17">
    <cfRule type="expression" dxfId="1186" priority="55" stopIfTrue="1">
      <formula>$T17="土"</formula>
    </cfRule>
    <cfRule type="expression" dxfId="1185" priority="56" stopIfTrue="1">
      <formula>$T17="日"</formula>
    </cfRule>
  </conditionalFormatting>
  <conditionalFormatting sqref="S19">
    <cfRule type="expression" dxfId="1184" priority="53" stopIfTrue="1">
      <formula>$T19="土"</formula>
    </cfRule>
    <cfRule type="expression" dxfId="1183" priority="54" stopIfTrue="1">
      <formula>$T19="日"</formula>
    </cfRule>
  </conditionalFormatting>
  <conditionalFormatting sqref="T13">
    <cfRule type="expression" dxfId="1182" priority="51" stopIfTrue="1">
      <formula>T13="土"</formula>
    </cfRule>
    <cfRule type="expression" dxfId="1181" priority="52" stopIfTrue="1">
      <formula>T13="日"</formula>
    </cfRule>
  </conditionalFormatting>
  <conditionalFormatting sqref="T11">
    <cfRule type="expression" dxfId="1180" priority="49" stopIfTrue="1">
      <formula>T11="土"</formula>
    </cfRule>
    <cfRule type="expression" dxfId="1179" priority="50" stopIfTrue="1">
      <formula>T11="日"</formula>
    </cfRule>
  </conditionalFormatting>
  <conditionalFormatting sqref="T9">
    <cfRule type="expression" dxfId="1178" priority="47" stopIfTrue="1">
      <formula>T9="土"</formula>
    </cfRule>
    <cfRule type="expression" dxfId="1177" priority="48" stopIfTrue="1">
      <formula>T9="日"</formula>
    </cfRule>
  </conditionalFormatting>
  <conditionalFormatting sqref="T7">
    <cfRule type="expression" dxfId="1176" priority="45" stopIfTrue="1">
      <formula>T7="土"</formula>
    </cfRule>
    <cfRule type="expression" dxfId="1175" priority="46" stopIfTrue="1">
      <formula>T7="日"</formula>
    </cfRule>
  </conditionalFormatting>
  <conditionalFormatting sqref="T5">
    <cfRule type="expression" dxfId="1174" priority="43" stopIfTrue="1">
      <formula>T5="土"</formula>
    </cfRule>
    <cfRule type="expression" dxfId="1173" priority="44" stopIfTrue="1">
      <formula>T5="日"</formula>
    </cfRule>
  </conditionalFormatting>
  <conditionalFormatting sqref="S5">
    <cfRule type="expression" dxfId="1172" priority="41" stopIfTrue="1">
      <formula>$T5="土"</formula>
    </cfRule>
    <cfRule type="expression" dxfId="1171" priority="42" stopIfTrue="1">
      <formula>$T5="日"</formula>
    </cfRule>
  </conditionalFormatting>
  <conditionalFormatting sqref="D5">
    <cfRule type="expression" dxfId="1170" priority="39" stopIfTrue="1">
      <formula>D5="土"</formula>
    </cfRule>
    <cfRule type="expression" dxfId="1169" priority="40" stopIfTrue="1">
      <formula>D5="日"</formula>
    </cfRule>
  </conditionalFormatting>
  <conditionalFormatting sqref="D7">
    <cfRule type="expression" dxfId="1168" priority="37" stopIfTrue="1">
      <formula>D7="土"</formula>
    </cfRule>
    <cfRule type="expression" dxfId="1167" priority="38" stopIfTrue="1">
      <formula>D7="日"</formula>
    </cfRule>
  </conditionalFormatting>
  <conditionalFormatting sqref="C7">
    <cfRule type="expression" dxfId="1166" priority="35" stopIfTrue="1">
      <formula>$T7="土"</formula>
    </cfRule>
    <cfRule type="expression" dxfId="1165" priority="36" stopIfTrue="1">
      <formula>$T7="日"</formula>
    </cfRule>
  </conditionalFormatting>
  <conditionalFormatting sqref="C5">
    <cfRule type="expression" dxfId="1164" priority="33" stopIfTrue="1">
      <formula>$T5="土"</formula>
    </cfRule>
    <cfRule type="expression" dxfId="1163" priority="34" stopIfTrue="1">
      <formula>$T5="日"</formula>
    </cfRule>
  </conditionalFormatting>
  <conditionalFormatting sqref="D9">
    <cfRule type="expression" dxfId="1162" priority="31" stopIfTrue="1">
      <formula>D9="土"</formula>
    </cfRule>
    <cfRule type="expression" dxfId="1161" priority="32" stopIfTrue="1">
      <formula>D9="日"</formula>
    </cfRule>
  </conditionalFormatting>
  <conditionalFormatting sqref="D11">
    <cfRule type="expression" dxfId="1160" priority="29" stopIfTrue="1">
      <formula>D11="土"</formula>
    </cfRule>
    <cfRule type="expression" dxfId="1159" priority="30" stopIfTrue="1">
      <formula>D11="日"</formula>
    </cfRule>
  </conditionalFormatting>
  <conditionalFormatting sqref="D13">
    <cfRule type="expression" dxfId="1158" priority="27" stopIfTrue="1">
      <formula>D13="土"</formula>
    </cfRule>
    <cfRule type="expression" dxfId="1157" priority="28" stopIfTrue="1">
      <formula>D13="日"</formula>
    </cfRule>
  </conditionalFormatting>
  <conditionalFormatting sqref="D15">
    <cfRule type="expression" dxfId="1156" priority="25" stopIfTrue="1">
      <formula>D15="土"</formula>
    </cfRule>
    <cfRule type="expression" dxfId="1155" priority="26" stopIfTrue="1">
      <formula>D15="日"</formula>
    </cfRule>
  </conditionalFormatting>
  <conditionalFormatting sqref="D17">
    <cfRule type="expression" dxfId="1154" priority="23" stopIfTrue="1">
      <formula>D17="土"</formula>
    </cfRule>
    <cfRule type="expression" dxfId="1153" priority="24" stopIfTrue="1">
      <formula>D17="日"</formula>
    </cfRule>
  </conditionalFormatting>
  <conditionalFormatting sqref="C9">
    <cfRule type="expression" dxfId="1152" priority="21" stopIfTrue="1">
      <formula>$T9="土"</formula>
    </cfRule>
    <cfRule type="expression" dxfId="1151" priority="22" stopIfTrue="1">
      <formula>$T9="日"</formula>
    </cfRule>
  </conditionalFormatting>
  <conditionalFormatting sqref="C11">
    <cfRule type="expression" dxfId="1150" priority="19" stopIfTrue="1">
      <formula>$T11="土"</formula>
    </cfRule>
    <cfRule type="expression" dxfId="1149" priority="20" stopIfTrue="1">
      <formula>$T11="日"</formula>
    </cfRule>
  </conditionalFormatting>
  <conditionalFormatting sqref="C13">
    <cfRule type="expression" dxfId="1148" priority="17" stopIfTrue="1">
      <formula>$T13="土"</formula>
    </cfRule>
    <cfRule type="expression" dxfId="1147" priority="18" stopIfTrue="1">
      <formula>$T13="日"</formula>
    </cfRule>
  </conditionalFormatting>
  <conditionalFormatting sqref="C15">
    <cfRule type="expression" dxfId="1146" priority="15" stopIfTrue="1">
      <formula>$T15="土"</formula>
    </cfRule>
    <cfRule type="expression" dxfId="1145" priority="16" stopIfTrue="1">
      <formula>$T15="日"</formula>
    </cfRule>
  </conditionalFormatting>
  <conditionalFormatting sqref="C17">
    <cfRule type="expression" dxfId="1144" priority="13" stopIfTrue="1">
      <formula>$T17="土"</formula>
    </cfRule>
    <cfRule type="expression" dxfId="1143" priority="14" stopIfTrue="1">
      <formula>$T17="日"</formula>
    </cfRule>
  </conditionalFormatting>
  <conditionalFormatting sqref="T19">
    <cfRule type="expression" dxfId="1142" priority="11" stopIfTrue="1">
      <formula>T19="土"</formula>
    </cfRule>
    <cfRule type="expression" dxfId="1141" priority="12" stopIfTrue="1">
      <formula>T19="日"</formula>
    </cfRule>
  </conditionalFormatting>
  <conditionalFormatting sqref="D28">
    <cfRule type="expression" dxfId="1140" priority="9" stopIfTrue="1">
      <formula>D28="土"</formula>
    </cfRule>
    <cfRule type="expression" dxfId="1139" priority="10" stopIfTrue="1">
      <formula>D28="日"</formula>
    </cfRule>
  </conditionalFormatting>
  <conditionalFormatting sqref="D30 D32 D34 D36 D38 D40 D42">
    <cfRule type="expression" dxfId="1138" priority="7" stopIfTrue="1">
      <formula>D30="土"</formula>
    </cfRule>
    <cfRule type="expression" dxfId="1137" priority="8" stopIfTrue="1">
      <formula>D30="日"</formula>
    </cfRule>
  </conditionalFormatting>
  <conditionalFormatting sqref="C28">
    <cfRule type="expression" dxfId="1136" priority="5" stopIfTrue="1">
      <formula>D28="土"</formula>
    </cfRule>
    <cfRule type="expression" dxfId="1135" priority="6" stopIfTrue="1">
      <formula>D28="日"</formula>
    </cfRule>
  </conditionalFormatting>
  <conditionalFormatting sqref="C30 C32 C34 C36 C38 C40 C42">
    <cfRule type="expression" dxfId="1134" priority="3" stopIfTrue="1">
      <formula>D30="土"</formula>
    </cfRule>
    <cfRule type="expression" dxfId="1133" priority="4" stopIfTrue="1">
      <formula>D30="日"</formula>
    </cfRule>
  </conditionalFormatting>
  <conditionalFormatting sqref="S28:T28">
    <cfRule type="expression" dxfId="1132" priority="1" stopIfTrue="1">
      <formula>$T28="土"</formula>
    </cfRule>
    <cfRule type="expression" dxfId="1131" priority="2" stopIfTrue="1">
      <formula>$T28="日"</formula>
    </cfRule>
  </conditionalFormatting>
  <dataValidations count="1">
    <dataValidation imeMode="hiragana" allowBlank="1" showInputMessage="1" showErrorMessage="1" sqref="R6:R8 R18:R20 R14:R16 R10:R12"/>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CONCATENATE(年表!$C$50)</f>
        <v>6</v>
      </c>
      <c r="G2" s="621"/>
      <c r="H2" s="592" t="s">
        <v>1</v>
      </c>
      <c r="J2" s="44"/>
      <c r="K2" s="42"/>
      <c r="L2" s="42"/>
      <c r="M2" s="42"/>
      <c r="N2" s="697" t="str">
        <f>CONCATENATE(年表!$F$3,"/",F2,"/25")</f>
        <v>2021/6/25</v>
      </c>
      <c r="O2" s="697"/>
      <c r="P2" s="698">
        <v>6</v>
      </c>
      <c r="Q2" s="699"/>
      <c r="R2" s="50"/>
      <c r="S2" s="113"/>
      <c r="T2" s="113"/>
      <c r="V2" s="621" t="str">
        <f>CONCATENATE(年表!$K$5)</f>
        <v>7</v>
      </c>
      <c r="W2" s="621"/>
      <c r="X2" s="592" t="s">
        <v>1</v>
      </c>
      <c r="Z2" s="44"/>
      <c r="AA2" s="42"/>
      <c r="AB2" s="42"/>
      <c r="AC2" s="42"/>
      <c r="AD2" s="601" t="str">
        <f>CONCATENATE(年表!$F$3,"/",V2,"/1")</f>
        <v>2021/7/1</v>
      </c>
      <c r="AE2" s="601"/>
      <c r="AF2" s="601"/>
    </row>
    <row r="3" spans="1:32" s="1" customFormat="1" ht="12" customHeight="1">
      <c r="A3" s="105"/>
      <c r="E3" s="86"/>
      <c r="F3" s="621"/>
      <c r="G3" s="621"/>
      <c r="H3" s="592"/>
      <c r="J3" s="87">
        <f>1-SIGN(MOD(年表!$F$3,4)/2)</f>
        <v>0</v>
      </c>
      <c r="K3" s="42"/>
      <c r="L3" s="42"/>
      <c r="M3" s="42"/>
      <c r="N3" s="712" t="str">
        <f>MID("日月火水木金土",WEEKDAY(N2,1),1)</f>
        <v>金</v>
      </c>
      <c r="O3" s="712"/>
      <c r="P3" s="700"/>
      <c r="Q3" s="701"/>
      <c r="R3" s="50"/>
      <c r="S3" s="113"/>
      <c r="T3" s="113"/>
      <c r="U3" s="87">
        <f>1-INT((MOD($G$2,4)/2))</f>
        <v>1</v>
      </c>
      <c r="V3" s="621"/>
      <c r="W3" s="621"/>
      <c r="X3" s="592"/>
      <c r="Z3" s="44"/>
      <c r="AA3" s="42"/>
      <c r="AB3" s="42"/>
      <c r="AC3" s="42"/>
      <c r="AD3" s="602" t="str">
        <f>MID("日月火水木金土",WEEKDAY(AD2,1),1)</f>
        <v>木</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金</v>
      </c>
      <c r="E5" s="680"/>
      <c r="F5" s="681"/>
      <c r="G5" s="681"/>
      <c r="H5" s="681"/>
      <c r="I5" s="681"/>
      <c r="J5" s="681"/>
      <c r="K5" s="681"/>
      <c r="L5" s="681"/>
      <c r="M5" s="681"/>
      <c r="N5" s="681"/>
      <c r="O5" s="681"/>
      <c r="P5" s="682"/>
      <c r="Q5" s="62"/>
      <c r="R5" s="58"/>
      <c r="S5" s="271">
        <v>1</v>
      </c>
      <c r="T5" s="467" t="str">
        <f>IF(S5="","",AD$3)</f>
        <v>木</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728"/>
      <c r="V6" s="729"/>
      <c r="W6" s="729"/>
      <c r="X6" s="729"/>
      <c r="Y6" s="729"/>
      <c r="Z6" s="729"/>
      <c r="AA6" s="729"/>
      <c r="AB6" s="729"/>
      <c r="AC6" s="729"/>
      <c r="AD6" s="729"/>
      <c r="AE6" s="729"/>
      <c r="AF6" s="730"/>
    </row>
    <row r="7" spans="1:32" s="53" customFormat="1" ht="16.5" customHeight="1">
      <c r="A7" s="138"/>
      <c r="C7" s="271">
        <f>C5+1</f>
        <v>26</v>
      </c>
      <c r="D7" s="273" t="str">
        <f>IF(D5="","",IF(SEARCH(D5,$N$1)&gt;0,MID($N$1,SEARCH(D5,$N$1)+1,1),""))</f>
        <v>土</v>
      </c>
      <c r="E7" s="680"/>
      <c r="F7" s="681"/>
      <c r="G7" s="681"/>
      <c r="H7" s="681"/>
      <c r="I7" s="681"/>
      <c r="J7" s="681"/>
      <c r="K7" s="681"/>
      <c r="L7" s="681"/>
      <c r="M7" s="681"/>
      <c r="N7" s="681"/>
      <c r="O7" s="681"/>
      <c r="P7" s="682"/>
      <c r="Q7" s="62"/>
      <c r="R7" s="54"/>
      <c r="S7" s="271">
        <f>S5+1</f>
        <v>2</v>
      </c>
      <c r="T7" s="273" t="str">
        <f>IF(T5="","",IF(SEARCH(T5,$N$1)&gt;0,MID($N$1,SEARCH(T5,$N$1)+1,1),""))</f>
        <v>金</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728" t="s">
        <v>109</v>
      </c>
      <c r="V8" s="729"/>
      <c r="W8" s="729"/>
      <c r="X8" s="729"/>
      <c r="Y8" s="729"/>
      <c r="Z8" s="729"/>
      <c r="AA8" s="729"/>
      <c r="AB8" s="729"/>
      <c r="AC8" s="729"/>
      <c r="AD8" s="729"/>
      <c r="AE8" s="729"/>
      <c r="AF8" s="730"/>
    </row>
    <row r="9" spans="1:32" s="53" customFormat="1" ht="16.5" customHeight="1">
      <c r="A9" s="138"/>
      <c r="C9" s="271">
        <f>C7+1</f>
        <v>27</v>
      </c>
      <c r="D9" s="273" t="str">
        <f>IF(D7="","",IF(SEARCH(D7,$N$1)&gt;0,MID($N$1,SEARCH(D7,$N$1)+1,1),""))</f>
        <v>日</v>
      </c>
      <c r="E9" s="680"/>
      <c r="F9" s="681"/>
      <c r="G9" s="681"/>
      <c r="H9" s="681"/>
      <c r="I9" s="681"/>
      <c r="J9" s="681"/>
      <c r="K9" s="681"/>
      <c r="L9" s="681"/>
      <c r="M9" s="681"/>
      <c r="N9" s="681"/>
      <c r="O9" s="681"/>
      <c r="P9" s="682"/>
      <c r="Q9" s="62"/>
      <c r="R9" s="58"/>
      <c r="S9" s="271">
        <f>S7+1</f>
        <v>3</v>
      </c>
      <c r="T9" s="273" t="str">
        <f>IF(T7="","",IF(SEARCH(T7,$N$1)&gt;0,MID($N$1,SEARCH(T7,$N$1)+1,1),""))</f>
        <v>土</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728"/>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月</v>
      </c>
      <c r="E11" s="680"/>
      <c r="F11" s="681"/>
      <c r="G11" s="681"/>
      <c r="H11" s="681"/>
      <c r="I11" s="681"/>
      <c r="J11" s="681"/>
      <c r="K11" s="681"/>
      <c r="L11" s="681"/>
      <c r="M11" s="681"/>
      <c r="N11" s="681"/>
      <c r="O11" s="681"/>
      <c r="P11" s="682"/>
      <c r="Q11" s="62"/>
      <c r="R11" s="54"/>
      <c r="S11" s="271">
        <f>S9+1</f>
        <v>4</v>
      </c>
      <c r="T11" s="273" t="str">
        <f>IF(T9="","",IF(SEARCH(T9,$N$1)&gt;0,MID($N$1,SEARCH(T9,$N$1)+1,1),""))</f>
        <v>日</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378">
        <v>6</v>
      </c>
      <c r="R12" s="54"/>
      <c r="S12" s="710"/>
      <c r="T12" s="711"/>
      <c r="U12" s="683"/>
      <c r="V12" s="684"/>
      <c r="W12" s="684"/>
      <c r="X12" s="684"/>
      <c r="Y12" s="684"/>
      <c r="Z12" s="684"/>
      <c r="AA12" s="684"/>
      <c r="AB12" s="684"/>
      <c r="AC12" s="684"/>
      <c r="AD12" s="684"/>
      <c r="AE12" s="684"/>
      <c r="AF12" s="685"/>
    </row>
    <row r="13" spans="1:32" s="49" customFormat="1" ht="16.5" customHeight="1">
      <c r="A13" s="66"/>
      <c r="C13" s="271">
        <f>C11+1</f>
        <v>29</v>
      </c>
      <c r="D13" s="273" t="str">
        <f>IF(D11="","",IF(SEARCH(D11,$N$1)&gt;0,MID($N$1,SEARCH(D11,$N$1)+1,1),""))</f>
        <v>火</v>
      </c>
      <c r="E13" s="680"/>
      <c r="F13" s="681"/>
      <c r="G13" s="681"/>
      <c r="H13" s="681"/>
      <c r="I13" s="681"/>
      <c r="J13" s="681"/>
      <c r="K13" s="681"/>
      <c r="L13" s="681"/>
      <c r="M13" s="681"/>
      <c r="N13" s="681"/>
      <c r="O13" s="681"/>
      <c r="P13" s="682"/>
      <c r="Q13" s="62"/>
      <c r="R13" s="58"/>
      <c r="S13" s="271">
        <f>S11+1</f>
        <v>5</v>
      </c>
      <c r="T13" s="273" t="str">
        <f>IF(T11="","",IF(SEARCH(T11,$N$1)&gt;0,MID($N$1,SEARCH(T11,$N$1)+1,1),""))</f>
        <v>月</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水</v>
      </c>
      <c r="E15" s="680"/>
      <c r="F15" s="681"/>
      <c r="G15" s="681"/>
      <c r="H15" s="681"/>
      <c r="I15" s="681"/>
      <c r="J15" s="681"/>
      <c r="K15" s="681"/>
      <c r="L15" s="681"/>
      <c r="M15" s="681"/>
      <c r="N15" s="681"/>
      <c r="O15" s="681"/>
      <c r="P15" s="682"/>
      <c r="Q15" s="62"/>
      <c r="R15" s="54"/>
      <c r="S15" s="271">
        <f>S13+1</f>
        <v>6</v>
      </c>
      <c r="T15" s="273" t="str">
        <f>IF(T13="","",IF(SEARCH(T13,$N$1)&gt;0,MID($N$1,SEARCH(T13,$N$1)+1,1),""))</f>
        <v>火</v>
      </c>
      <c r="U15" s="680"/>
      <c r="V15" s="681"/>
      <c r="W15" s="681"/>
      <c r="X15" s="681"/>
      <c r="Y15" s="681"/>
      <c r="Z15" s="681"/>
      <c r="AA15" s="681"/>
      <c r="AB15" s="681"/>
      <c r="AC15" s="681"/>
      <c r="AD15" s="681"/>
      <c r="AE15" s="681"/>
      <c r="AF15" s="682"/>
    </row>
    <row r="16" spans="1:32" s="49" customFormat="1" ht="46.5" customHeight="1">
      <c r="A16" s="66"/>
      <c r="C16" s="676"/>
      <c r="D16" s="677"/>
      <c r="E16" s="678"/>
      <c r="F16" s="666"/>
      <c r="G16" s="666"/>
      <c r="H16" s="666"/>
      <c r="I16" s="666"/>
      <c r="J16" s="666"/>
      <c r="K16" s="666"/>
      <c r="L16" s="666"/>
      <c r="M16" s="666"/>
      <c r="N16" s="666"/>
      <c r="O16" s="666"/>
      <c r="P16" s="679"/>
      <c r="Q16" s="63"/>
      <c r="R16" s="54"/>
      <c r="S16" s="710"/>
      <c r="T16" s="711"/>
      <c r="U16" s="683"/>
      <c r="V16" s="684"/>
      <c r="W16" s="684"/>
      <c r="X16" s="684"/>
      <c r="Y16" s="684"/>
      <c r="Z16" s="684"/>
      <c r="AA16" s="684"/>
      <c r="AB16" s="684"/>
      <c r="AC16" s="684"/>
      <c r="AD16" s="684"/>
      <c r="AE16" s="684"/>
      <c r="AF16" s="685"/>
    </row>
    <row r="17" spans="1:33" s="49" customFormat="1" ht="16.5" customHeight="1">
      <c r="A17" s="66"/>
      <c r="C17" s="271"/>
      <c r="D17" s="273"/>
      <c r="E17" s="680"/>
      <c r="F17" s="681"/>
      <c r="G17" s="681"/>
      <c r="H17" s="681"/>
      <c r="I17" s="681"/>
      <c r="J17" s="681"/>
      <c r="K17" s="681"/>
      <c r="L17" s="681"/>
      <c r="M17" s="681"/>
      <c r="N17" s="681"/>
      <c r="O17" s="681"/>
      <c r="P17" s="682"/>
      <c r="Q17" s="62"/>
      <c r="R17" s="58"/>
      <c r="S17" s="271">
        <f>S15+1</f>
        <v>7</v>
      </c>
      <c r="T17" s="273" t="str">
        <f>IF(T15="","",IF(SEARCH(T15,$N$1)&gt;0,MID($N$1,SEARCH(T15,$N$1)+1,1),""))</f>
        <v>水</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728"/>
      <c r="V18" s="729"/>
      <c r="W18" s="729"/>
      <c r="X18" s="729"/>
      <c r="Y18" s="729"/>
      <c r="Z18" s="729"/>
      <c r="AA18" s="729"/>
      <c r="AB18" s="729"/>
      <c r="AC18" s="729"/>
      <c r="AD18" s="729"/>
      <c r="AE18" s="729"/>
      <c r="AF18" s="730"/>
    </row>
    <row r="19" spans="1:33" s="49" customFormat="1" ht="16.5" customHeight="1">
      <c r="A19" s="66"/>
      <c r="C19" s="291"/>
      <c r="D19" s="298"/>
      <c r="E19" s="678"/>
      <c r="F19" s="666"/>
      <c r="G19" s="666"/>
      <c r="H19" s="666"/>
      <c r="I19" s="666"/>
      <c r="J19" s="666"/>
      <c r="K19" s="666"/>
      <c r="L19" s="666"/>
      <c r="M19" s="666"/>
      <c r="N19" s="666"/>
      <c r="O19" s="666"/>
      <c r="P19" s="679"/>
      <c r="Q19" s="62"/>
      <c r="R19" s="54"/>
      <c r="S19" s="271">
        <f>S17+1</f>
        <v>8</v>
      </c>
      <c r="T19" s="273" t="str">
        <f>IF(T17="","",IF(SEARCH(T17,$N$1)&gt;0,MID($N$1,SEARCH(T17,$N$1)+1,1),""))</f>
        <v>木</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t="str">
        <f>CONCATENATE(年表!$K$5)</f>
        <v>7</v>
      </c>
      <c r="G25" s="621"/>
      <c r="H25" s="592" t="s">
        <v>1</v>
      </c>
      <c r="I25" s="61"/>
      <c r="J25" s="1"/>
      <c r="K25" s="55"/>
      <c r="L25" s="55"/>
      <c r="M25" s="592"/>
      <c r="N25" s="697" t="str">
        <f>CONCATENATE(年表!$F$3,"/",F25,"/1")</f>
        <v>2021/7/1</v>
      </c>
      <c r="O25" s="697"/>
      <c r="P25" s="698">
        <v>7</v>
      </c>
      <c r="Q25" s="699"/>
      <c r="R25" s="50"/>
      <c r="S25" s="1"/>
      <c r="T25" s="1"/>
      <c r="U25" s="1"/>
      <c r="V25" s="621">
        <v>7</v>
      </c>
      <c r="W25" s="621"/>
      <c r="X25" s="592" t="s">
        <v>1</v>
      </c>
      <c r="Y25" s="1"/>
      <c r="Z25" s="44"/>
      <c r="AA25" s="42"/>
      <c r="AB25" s="42"/>
      <c r="AC25" s="42"/>
      <c r="AD25" s="601" t="str">
        <f>CONCATENATE(年表!$F$3,"/",V25,"/17")</f>
        <v>2021/7/17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木</v>
      </c>
      <c r="O26" s="712"/>
      <c r="P26" s="700"/>
      <c r="Q26" s="701"/>
      <c r="R26" s="50"/>
      <c r="S26" s="1"/>
      <c r="T26" s="1"/>
      <c r="U26" s="86"/>
      <c r="V26" s="621"/>
      <c r="W26" s="621"/>
      <c r="X26" s="592"/>
      <c r="Y26" s="1"/>
      <c r="Z26" s="44"/>
      <c r="AA26" s="42"/>
      <c r="AB26" s="42"/>
      <c r="AC26" s="42"/>
      <c r="AD26" s="602" t="str">
        <f>MID("日月火水木金土",WEEKDAY(AD25,1),1)</f>
        <v>土</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金</v>
      </c>
      <c r="E28" s="680"/>
      <c r="F28" s="681"/>
      <c r="G28" s="681"/>
      <c r="H28" s="681"/>
      <c r="I28" s="681"/>
      <c r="J28" s="681"/>
      <c r="K28" s="681"/>
      <c r="L28" s="681"/>
      <c r="M28" s="681"/>
      <c r="N28" s="681"/>
      <c r="O28" s="681"/>
      <c r="P28" s="682"/>
      <c r="Q28" s="62"/>
      <c r="R28" s="78"/>
      <c r="S28" s="271">
        <v>17</v>
      </c>
      <c r="T28" s="273" t="str">
        <f>IF(S28="","",AD$26)</f>
        <v>土</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35" t="str">
        <f>IF(T28="月","海の日","")</f>
        <v/>
      </c>
      <c r="T29" s="736"/>
      <c r="U29" s="728"/>
      <c r="V29" s="729"/>
      <c r="W29" s="729"/>
      <c r="X29" s="729"/>
      <c r="Y29" s="729"/>
      <c r="Z29" s="729"/>
      <c r="AA29" s="729"/>
      <c r="AB29" s="729"/>
      <c r="AC29" s="729"/>
      <c r="AD29" s="729"/>
      <c r="AE29" s="729"/>
      <c r="AF29" s="730"/>
    </row>
    <row r="30" spans="1:33" ht="16.5" customHeight="1">
      <c r="A30" s="91"/>
      <c r="B30" s="79"/>
      <c r="C30" s="271">
        <f>C28+1</f>
        <v>10</v>
      </c>
      <c r="D30" s="273" t="str">
        <f>IF(D28="","",IF(SEARCH(D28,$N$1)&gt;0,MID($N$1,SEARCH(D28,$N$1)+1,1),""))</f>
        <v>土</v>
      </c>
      <c r="E30" s="680"/>
      <c r="F30" s="681"/>
      <c r="G30" s="681"/>
      <c r="H30" s="681"/>
      <c r="I30" s="681"/>
      <c r="J30" s="681"/>
      <c r="K30" s="681"/>
      <c r="L30" s="681"/>
      <c r="M30" s="681"/>
      <c r="N30" s="681"/>
      <c r="O30" s="681"/>
      <c r="P30" s="682"/>
      <c r="Q30" s="62"/>
      <c r="R30" s="78"/>
      <c r="S30" s="271">
        <f>S28+1</f>
        <v>18</v>
      </c>
      <c r="T30" s="273" t="str">
        <f>IF(T28="","",IF(SEARCH(T28,$N$1)&gt;0,MID($N$1,SEARCH(T28,$N$1)+1,1),""))</f>
        <v>日</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35" t="str">
        <f>IF(T30="月","海の日","")</f>
        <v/>
      </c>
      <c r="T31" s="736"/>
      <c r="U31" s="683"/>
      <c r="V31" s="684"/>
      <c r="W31" s="684"/>
      <c r="X31" s="684"/>
      <c r="Y31" s="684"/>
      <c r="Z31" s="684"/>
      <c r="AA31" s="684"/>
      <c r="AB31" s="684"/>
      <c r="AC31" s="684"/>
      <c r="AD31" s="684"/>
      <c r="AE31" s="684"/>
      <c r="AF31" s="685"/>
    </row>
    <row r="32" spans="1:33" ht="16.5" customHeight="1">
      <c r="A32" s="91"/>
      <c r="B32" s="79"/>
      <c r="C32" s="271">
        <f>C30+1</f>
        <v>11</v>
      </c>
      <c r="D32" s="273" t="str">
        <f>IF(D30="","",IF(SEARCH(D30,$N$1)&gt;0,MID($N$1,SEARCH(D30,$N$1)+1,1),""))</f>
        <v>日</v>
      </c>
      <c r="E32" s="680"/>
      <c r="F32" s="681"/>
      <c r="G32" s="681"/>
      <c r="H32" s="681"/>
      <c r="I32" s="681"/>
      <c r="J32" s="681"/>
      <c r="K32" s="681"/>
      <c r="L32" s="681"/>
      <c r="M32" s="681"/>
      <c r="N32" s="681"/>
      <c r="O32" s="681"/>
      <c r="P32" s="682"/>
      <c r="Q32" s="62"/>
      <c r="R32" s="78"/>
      <c r="S32" s="271">
        <f>S30+1</f>
        <v>19</v>
      </c>
      <c r="T32" s="273" t="str">
        <f>IF(T30="","",IF(SEARCH(T30,$N$1)&gt;0,MID($N$1,SEARCH(T30,$N$1)+1,1),""))</f>
        <v>月</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35"/>
      <c r="T33" s="736"/>
      <c r="U33" s="728" t="s">
        <v>109</v>
      </c>
      <c r="V33" s="729"/>
      <c r="W33" s="729"/>
      <c r="X33" s="729"/>
      <c r="Y33" s="729"/>
      <c r="Z33" s="729"/>
      <c r="AA33" s="729"/>
      <c r="AB33" s="729"/>
      <c r="AC33" s="729"/>
      <c r="AD33" s="729"/>
      <c r="AE33" s="729"/>
      <c r="AF33" s="730"/>
    </row>
    <row r="34" spans="1:32" ht="16.5" customHeight="1">
      <c r="A34" s="91"/>
      <c r="B34" s="79"/>
      <c r="C34" s="271">
        <f>C32+1</f>
        <v>12</v>
      </c>
      <c r="D34" s="273" t="str">
        <f>IF(D32="","",IF(SEARCH(D32,$N$1)&gt;0,MID($N$1,SEARCH(D32,$N$1)+1,1),""))</f>
        <v>月</v>
      </c>
      <c r="E34" s="680"/>
      <c r="F34" s="681"/>
      <c r="G34" s="681"/>
      <c r="H34" s="681"/>
      <c r="I34" s="681"/>
      <c r="J34" s="681"/>
      <c r="K34" s="681"/>
      <c r="L34" s="681"/>
      <c r="M34" s="681"/>
      <c r="N34" s="681"/>
      <c r="O34" s="681"/>
      <c r="P34" s="682"/>
      <c r="Q34" s="62"/>
      <c r="R34" s="78"/>
      <c r="S34" s="271">
        <f>S32+1</f>
        <v>20</v>
      </c>
      <c r="T34" s="273" t="str">
        <f>IF(T32="","",IF(SEARCH(T32,$N$1)&gt;0,MID($N$1,SEARCH(T32,$N$1)+1,1),""))</f>
        <v>火</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35" t="str">
        <f>IF(T34="月","海の日","")</f>
        <v/>
      </c>
      <c r="T35" s="736"/>
      <c r="U35" s="683"/>
      <c r="V35" s="684"/>
      <c r="W35" s="684"/>
      <c r="X35" s="684"/>
      <c r="Y35" s="684"/>
      <c r="Z35" s="684"/>
      <c r="AA35" s="684"/>
      <c r="AB35" s="684"/>
      <c r="AC35" s="684"/>
      <c r="AD35" s="684"/>
      <c r="AE35" s="684"/>
      <c r="AF35" s="685"/>
    </row>
    <row r="36" spans="1:32" ht="16.5" customHeight="1">
      <c r="A36" s="91"/>
      <c r="B36" s="79"/>
      <c r="C36" s="271">
        <f>C34+1</f>
        <v>13</v>
      </c>
      <c r="D36" s="273" t="str">
        <f>IF(D34="","",IF(SEARCH(D34,$N$1)&gt;0,MID($N$1,SEARCH(D34,$N$1)+1,1),""))</f>
        <v>火</v>
      </c>
      <c r="E36" s="680"/>
      <c r="F36" s="681"/>
      <c r="G36" s="681"/>
      <c r="H36" s="681"/>
      <c r="I36" s="681"/>
      <c r="J36" s="681"/>
      <c r="K36" s="681"/>
      <c r="L36" s="681"/>
      <c r="M36" s="681"/>
      <c r="N36" s="681"/>
      <c r="O36" s="681"/>
      <c r="P36" s="682"/>
      <c r="Q36" s="62"/>
      <c r="R36" s="78"/>
      <c r="S36" s="271">
        <f>S34+1</f>
        <v>21</v>
      </c>
      <c r="T36" s="273" t="str">
        <f>IF(T34="","",IF(SEARCH(T34,$N$1)&gt;0,MID($N$1,SEARCH(T34,$N$1)+1,1),""))</f>
        <v>水</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35" t="str">
        <f>IF(T36="月","海の日","")</f>
        <v/>
      </c>
      <c r="T37" s="736"/>
      <c r="U37" s="728"/>
      <c r="V37" s="729"/>
      <c r="W37" s="729"/>
      <c r="X37" s="729"/>
      <c r="Y37" s="729"/>
      <c r="Z37" s="729"/>
      <c r="AA37" s="729"/>
      <c r="AB37" s="729"/>
      <c r="AC37" s="729"/>
      <c r="AD37" s="729"/>
      <c r="AE37" s="729"/>
      <c r="AF37" s="730"/>
    </row>
    <row r="38" spans="1:32" ht="16.5" customHeight="1">
      <c r="A38" s="91"/>
      <c r="B38" s="79"/>
      <c r="C38" s="271">
        <f>C36+1</f>
        <v>14</v>
      </c>
      <c r="D38" s="273" t="str">
        <f>IF(D36="","",IF(SEARCH(D36,$N$1)&gt;0,MID($N$1,SEARCH(D36,$N$1)+1,1),""))</f>
        <v>水</v>
      </c>
      <c r="E38" s="680"/>
      <c r="F38" s="681"/>
      <c r="G38" s="681"/>
      <c r="H38" s="681"/>
      <c r="I38" s="681"/>
      <c r="J38" s="681"/>
      <c r="K38" s="681"/>
      <c r="L38" s="681"/>
      <c r="M38" s="681"/>
      <c r="N38" s="681"/>
      <c r="O38" s="681"/>
      <c r="P38" s="682"/>
      <c r="Q38" s="62"/>
      <c r="R38" s="78"/>
      <c r="S38" s="290">
        <f>S36+1</f>
        <v>22</v>
      </c>
      <c r="T38" s="299" t="str">
        <f>IF(T36="","",IF(SEARCH(T36,$N$1)&gt;0,MID($N$1,SEARCH(T36,$N$1)+1,1),""))</f>
        <v>木</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33" t="s">
        <v>117</v>
      </c>
      <c r="T39" s="734"/>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木</v>
      </c>
      <c r="E40" s="680"/>
      <c r="F40" s="681"/>
      <c r="G40" s="681"/>
      <c r="H40" s="681"/>
      <c r="I40" s="681"/>
      <c r="J40" s="681"/>
      <c r="K40" s="681"/>
      <c r="L40" s="681"/>
      <c r="M40" s="681"/>
      <c r="N40" s="681"/>
      <c r="O40" s="681"/>
      <c r="P40" s="682"/>
      <c r="Q40" s="62"/>
      <c r="R40" s="78"/>
      <c r="S40" s="290">
        <f>S38+1</f>
        <v>23</v>
      </c>
      <c r="T40" s="299" t="str">
        <f>IF(T38="","",IF(SEARCH(T38,$N$1)&gt;0,MID($N$1,SEARCH(T38,$N$1)+1,1),""))</f>
        <v>金</v>
      </c>
      <c r="U40" s="680"/>
      <c r="V40" s="681"/>
      <c r="W40" s="681"/>
      <c r="X40" s="681"/>
      <c r="Y40" s="681"/>
      <c r="Z40" s="681"/>
      <c r="AA40" s="681"/>
      <c r="AB40" s="681"/>
      <c r="AC40" s="681"/>
      <c r="AD40" s="681"/>
      <c r="AE40" s="681"/>
      <c r="AF40" s="682"/>
    </row>
    <row r="41" spans="1:32" ht="46.5" customHeight="1">
      <c r="A41" s="91"/>
      <c r="B41" s="79"/>
      <c r="C41" s="735" t="str">
        <f>IF(D40="月","海の日","")</f>
        <v/>
      </c>
      <c r="D41" s="736"/>
      <c r="E41" s="728"/>
      <c r="F41" s="729"/>
      <c r="G41" s="729"/>
      <c r="H41" s="729"/>
      <c r="I41" s="729"/>
      <c r="J41" s="729"/>
      <c r="K41" s="729"/>
      <c r="L41" s="729"/>
      <c r="M41" s="729"/>
      <c r="N41" s="729"/>
      <c r="O41" s="729"/>
      <c r="P41" s="730"/>
      <c r="Q41" s="63"/>
      <c r="R41" s="78"/>
      <c r="S41" s="737" t="s">
        <v>118</v>
      </c>
      <c r="T41" s="738"/>
      <c r="U41" s="683"/>
      <c r="V41" s="684"/>
      <c r="W41" s="684"/>
      <c r="X41" s="684"/>
      <c r="Y41" s="684"/>
      <c r="Z41" s="684"/>
      <c r="AA41" s="684"/>
      <c r="AB41" s="684"/>
      <c r="AC41" s="684"/>
      <c r="AD41" s="684"/>
      <c r="AE41" s="684"/>
      <c r="AF41" s="685"/>
    </row>
    <row r="42" spans="1:32" ht="16.5" customHeight="1">
      <c r="A42" s="91"/>
      <c r="B42" s="79"/>
      <c r="C42" s="271">
        <f>C40+1</f>
        <v>16</v>
      </c>
      <c r="D42" s="273" t="str">
        <f>IF(D40="","",IF(SEARCH(D40,$N$1)&gt;0,MID($N$1,SEARCH(D40,$N$1)+1,1),""))</f>
        <v>金</v>
      </c>
      <c r="E42" s="680"/>
      <c r="F42" s="681"/>
      <c r="G42" s="681"/>
      <c r="H42" s="681"/>
      <c r="I42" s="681"/>
      <c r="J42" s="681"/>
      <c r="K42" s="681"/>
      <c r="L42" s="681"/>
      <c r="M42" s="681"/>
      <c r="N42" s="681"/>
      <c r="O42" s="681"/>
      <c r="P42" s="682"/>
      <c r="Q42" s="62"/>
      <c r="R42" s="78"/>
      <c r="S42" s="271">
        <f>S40+1</f>
        <v>24</v>
      </c>
      <c r="T42" s="273" t="str">
        <f>IF(T40="","",IF(SEARCH(T40,$N$1)&gt;0,MID($N$1,SEARCH(T40,$N$1)+1,1),""))</f>
        <v>土</v>
      </c>
      <c r="U42" s="680"/>
      <c r="V42" s="681"/>
      <c r="W42" s="681"/>
      <c r="X42" s="681"/>
      <c r="Y42" s="681"/>
      <c r="Z42" s="681"/>
      <c r="AA42" s="681"/>
      <c r="AB42" s="681"/>
      <c r="AC42" s="681"/>
      <c r="AD42" s="681"/>
      <c r="AE42" s="681"/>
      <c r="AF42" s="682"/>
    </row>
    <row r="43" spans="1:32" ht="46.5" customHeight="1">
      <c r="A43" s="91"/>
      <c r="B43" s="79"/>
      <c r="C43" s="735" t="str">
        <f>IF(D42="月","海の日","")</f>
        <v/>
      </c>
      <c r="D43" s="736"/>
      <c r="E43" s="683"/>
      <c r="F43" s="684"/>
      <c r="G43" s="684"/>
      <c r="H43" s="684"/>
      <c r="I43" s="684"/>
      <c r="J43" s="684"/>
      <c r="K43" s="684"/>
      <c r="L43" s="684"/>
      <c r="M43" s="684"/>
      <c r="N43" s="684"/>
      <c r="O43" s="684"/>
      <c r="P43" s="685"/>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AD24:AF24"/>
    <mergeCell ref="U14:AF14"/>
    <mergeCell ref="E14:P14"/>
    <mergeCell ref="E15:P15"/>
    <mergeCell ref="E16:P16"/>
    <mergeCell ref="U15:AF15"/>
    <mergeCell ref="U16:AF16"/>
    <mergeCell ref="U20:AF20"/>
    <mergeCell ref="U18:AF18"/>
    <mergeCell ref="U19:AF19"/>
    <mergeCell ref="N24:O24"/>
    <mergeCell ref="E17:P17"/>
    <mergeCell ref="E18:P18"/>
    <mergeCell ref="E19:P19"/>
    <mergeCell ref="C43:D43"/>
    <mergeCell ref="E43:P43"/>
    <mergeCell ref="S43:T43"/>
    <mergeCell ref="U43:AF43"/>
    <mergeCell ref="E40:P40"/>
    <mergeCell ref="U40:AF40"/>
    <mergeCell ref="C41:D41"/>
    <mergeCell ref="E41:P41"/>
    <mergeCell ref="S41:T41"/>
    <mergeCell ref="U41:AF41"/>
    <mergeCell ref="E42:P42"/>
    <mergeCell ref="U42:AF42"/>
    <mergeCell ref="C39:D39"/>
    <mergeCell ref="E39:P39"/>
    <mergeCell ref="S39:T39"/>
    <mergeCell ref="U39:AF39"/>
    <mergeCell ref="U36:AF36"/>
    <mergeCell ref="C37:D37"/>
    <mergeCell ref="E37:P37"/>
    <mergeCell ref="S37:T37"/>
    <mergeCell ref="U37:AF37"/>
    <mergeCell ref="E36:P36"/>
    <mergeCell ref="E38:P38"/>
    <mergeCell ref="U38:AF38"/>
    <mergeCell ref="C35:D35"/>
    <mergeCell ref="E35:P35"/>
    <mergeCell ref="S35:T35"/>
    <mergeCell ref="U35:AF35"/>
    <mergeCell ref="E32:P32"/>
    <mergeCell ref="U32:AF32"/>
    <mergeCell ref="C33:D33"/>
    <mergeCell ref="E33:P33"/>
    <mergeCell ref="S33:T33"/>
    <mergeCell ref="U33:AF33"/>
    <mergeCell ref="E34:P34"/>
    <mergeCell ref="U34:AF34"/>
    <mergeCell ref="C31:D31"/>
    <mergeCell ref="E31:P31"/>
    <mergeCell ref="S31:T31"/>
    <mergeCell ref="U31:AF31"/>
    <mergeCell ref="E28:P28"/>
    <mergeCell ref="U28:AF28"/>
    <mergeCell ref="C29:D29"/>
    <mergeCell ref="U29:AF29"/>
    <mergeCell ref="V25:W26"/>
    <mergeCell ref="AD25:AF25"/>
    <mergeCell ref="AD26:AF26"/>
    <mergeCell ref="M25:M26"/>
    <mergeCell ref="X25:X26"/>
    <mergeCell ref="E29:P29"/>
    <mergeCell ref="S29:T29"/>
    <mergeCell ref="F25:G26"/>
    <mergeCell ref="H25:H26"/>
    <mergeCell ref="E30:P30"/>
    <mergeCell ref="U30:AF30"/>
    <mergeCell ref="N25:O25"/>
    <mergeCell ref="N26:O26"/>
    <mergeCell ref="P25:Q26"/>
    <mergeCell ref="S12:T12"/>
    <mergeCell ref="E13:P13"/>
    <mergeCell ref="E8:P8"/>
    <mergeCell ref="S18:T18"/>
    <mergeCell ref="S20:T20"/>
    <mergeCell ref="U12:AF12"/>
    <mergeCell ref="U13:AF13"/>
    <mergeCell ref="U17:AF17"/>
    <mergeCell ref="S16:T16"/>
    <mergeCell ref="S14:T14"/>
    <mergeCell ref="U8:AF8"/>
    <mergeCell ref="U11:AF11"/>
    <mergeCell ref="U9:AF9"/>
    <mergeCell ref="U10:AF10"/>
    <mergeCell ref="C18:D18"/>
    <mergeCell ref="C16:D16"/>
    <mergeCell ref="C6:D6"/>
    <mergeCell ref="C12:D12"/>
    <mergeCell ref="C10:D10"/>
    <mergeCell ref="E20:P20"/>
    <mergeCell ref="C20:D20"/>
    <mergeCell ref="C8:D8"/>
    <mergeCell ref="E12:P12"/>
    <mergeCell ref="E9:P9"/>
    <mergeCell ref="C14:D14"/>
    <mergeCell ref="E7:P7"/>
    <mergeCell ref="E11:P11"/>
    <mergeCell ref="AD1:AF1"/>
    <mergeCell ref="AD2:AF2"/>
    <mergeCell ref="AD3:AF3"/>
    <mergeCell ref="S6:T6"/>
    <mergeCell ref="V2:W3"/>
    <mergeCell ref="N1:O1"/>
    <mergeCell ref="U6:AF6"/>
    <mergeCell ref="X2:X3"/>
    <mergeCell ref="E10:P10"/>
    <mergeCell ref="F2:G3"/>
    <mergeCell ref="H2:H3"/>
    <mergeCell ref="E5:P5"/>
    <mergeCell ref="S8:T8"/>
    <mergeCell ref="S10:T10"/>
    <mergeCell ref="N3:O3"/>
    <mergeCell ref="U5:AF5"/>
    <mergeCell ref="N2:O2"/>
    <mergeCell ref="E6:P6"/>
    <mergeCell ref="U7:AF7"/>
    <mergeCell ref="P2:Q3"/>
  </mergeCells>
  <phoneticPr fontId="2"/>
  <conditionalFormatting sqref="C41">
    <cfRule type="expression" dxfId="1130" priority="208" stopIfTrue="1">
      <formula>D40="月"</formula>
    </cfRule>
  </conditionalFormatting>
  <conditionalFormatting sqref="U28 U30 U32 U34 U36 U38 U40 U42 E28 E30 E32 E34 E36 E38 E40 E42 U5 U7 U11 U13 U15 U17 U19 U9 E5 E7 E9 E11 E13 E15 E17 E19">
    <cfRule type="cellIs" dxfId="1129" priority="209" stopIfTrue="1" operator="between">
      <formula>"1"</formula>
      <formula>"3"</formula>
    </cfRule>
  </conditionalFormatting>
  <conditionalFormatting sqref="AC24 M1">
    <cfRule type="expression" dxfId="1128" priority="210" stopIfTrue="1">
      <formula>$J$7+$AC$5=21</formula>
    </cfRule>
  </conditionalFormatting>
  <conditionalFormatting sqref="AB24 L1">
    <cfRule type="expression" dxfId="1127" priority="211" stopIfTrue="1">
      <formula>$J$7+$AB$5=21</formula>
    </cfRule>
  </conditionalFormatting>
  <conditionalFormatting sqref="AA24 K1">
    <cfRule type="cellIs" dxfId="1126" priority="212" stopIfTrue="1" operator="between">
      <formula>"21"</formula>
      <formula>"22"</formula>
    </cfRule>
    <cfRule type="expression" dxfId="1125" priority="213" stopIfTrue="1">
      <formula>$J$7+$AA$5=21</formula>
    </cfRule>
  </conditionalFormatting>
  <conditionalFormatting sqref="R5">
    <cfRule type="cellIs" dxfId="1124" priority="216" stopIfTrue="1" operator="between">
      <formula>"1"</formula>
      <formula>"1"</formula>
    </cfRule>
  </conditionalFormatting>
  <conditionalFormatting sqref="S38">
    <cfRule type="expression" dxfId="1123" priority="191" stopIfTrue="1">
      <formula>T38="土"</formula>
    </cfRule>
    <cfRule type="expression" dxfId="1122" priority="192" stopIfTrue="1">
      <formula>T38="日"</formula>
    </cfRule>
  </conditionalFormatting>
  <conditionalFormatting sqref="T38 T40 T42">
    <cfRule type="expression" dxfId="1121" priority="188" stopIfTrue="1">
      <formula>T38="土"</formula>
    </cfRule>
    <cfRule type="expression" dxfId="1120" priority="189" stopIfTrue="1">
      <formula>T38="日"</formula>
    </cfRule>
  </conditionalFormatting>
  <conditionalFormatting sqref="S34">
    <cfRule type="expression" dxfId="1119" priority="151" stopIfTrue="1">
      <formula>T34="土"</formula>
    </cfRule>
    <cfRule type="expression" dxfId="1118" priority="168" stopIfTrue="1">
      <formula>T34="日"</formula>
    </cfRule>
  </conditionalFormatting>
  <conditionalFormatting sqref="S36">
    <cfRule type="expression" dxfId="1117" priority="153" stopIfTrue="1">
      <formula>T36="月"</formula>
    </cfRule>
    <cfRule type="expression" dxfId="1116" priority="166" stopIfTrue="1">
      <formula>T36="土"</formula>
    </cfRule>
    <cfRule type="expression" dxfId="1115" priority="167" stopIfTrue="1">
      <formula>T36="日"</formula>
    </cfRule>
  </conditionalFormatting>
  <conditionalFormatting sqref="S32">
    <cfRule type="expression" dxfId="1114" priority="145" stopIfTrue="1">
      <formula>T32="土"</formula>
    </cfRule>
    <cfRule type="expression" dxfId="1113" priority="164" stopIfTrue="1">
      <formula>T32="日"</formula>
    </cfRule>
  </conditionalFormatting>
  <conditionalFormatting sqref="S30">
    <cfRule type="expression" dxfId="1112" priority="163" stopIfTrue="1">
      <formula>T30="月"</formula>
    </cfRule>
  </conditionalFormatting>
  <conditionalFormatting sqref="S40">
    <cfRule type="expression" dxfId="1111" priority="157" stopIfTrue="1">
      <formula>T40="土"</formula>
    </cfRule>
    <cfRule type="expression" dxfId="1110" priority="158" stopIfTrue="1">
      <formula>T40="日"</formula>
    </cfRule>
    <cfRule type="expression" dxfId="1109" priority="159" stopIfTrue="1">
      <formula>T38="日"</formula>
    </cfRule>
  </conditionalFormatting>
  <conditionalFormatting sqref="S42">
    <cfRule type="expression" dxfId="1108" priority="154" stopIfTrue="1">
      <formula>T42="土"</formula>
    </cfRule>
    <cfRule type="expression" dxfId="1107" priority="155" stopIfTrue="1">
      <formula>T42="日"</formula>
    </cfRule>
  </conditionalFormatting>
  <conditionalFormatting sqref="T36">
    <cfRule type="expression" dxfId="1106" priority="152" stopIfTrue="1">
      <formula>T36="月"</formula>
    </cfRule>
    <cfRule type="expression" dxfId="1105" priority="214" stopIfTrue="1">
      <formula>T36="土"</formula>
    </cfRule>
    <cfRule type="expression" dxfId="1104" priority="215" stopIfTrue="1">
      <formula>T36="日"</formula>
    </cfRule>
  </conditionalFormatting>
  <conditionalFormatting sqref="S34">
    <cfRule type="expression" dxfId="1103" priority="169" stopIfTrue="1">
      <formula>T34="月"</formula>
    </cfRule>
  </conditionalFormatting>
  <conditionalFormatting sqref="T34">
    <cfRule type="expression" dxfId="1102" priority="146" stopIfTrue="1">
      <formula>T34="月"</formula>
    </cfRule>
    <cfRule type="expression" dxfId="1101" priority="147" stopIfTrue="1">
      <formula>T34="土"</formula>
    </cfRule>
    <cfRule type="expression" dxfId="1100" priority="148" stopIfTrue="1">
      <formula>T34="日"</formula>
    </cfRule>
  </conditionalFormatting>
  <conditionalFormatting sqref="T32">
    <cfRule type="expression" dxfId="1099" priority="141" stopIfTrue="1">
      <formula>T32="土"</formula>
    </cfRule>
    <cfRule type="expression" dxfId="1098" priority="142" stopIfTrue="1">
      <formula>T32="日"</formula>
    </cfRule>
  </conditionalFormatting>
  <conditionalFormatting sqref="S30">
    <cfRule type="expression" dxfId="1097" priority="137" stopIfTrue="1">
      <formula>T30="土"</formula>
    </cfRule>
    <cfRule type="expression" dxfId="1096" priority="138" stopIfTrue="1">
      <formula>T30="日"</formula>
    </cfRule>
  </conditionalFormatting>
  <conditionalFormatting sqref="T30">
    <cfRule type="expression" dxfId="1095" priority="134" stopIfTrue="1">
      <formula>T30="月"</formula>
    </cfRule>
    <cfRule type="expression" dxfId="1094" priority="135" stopIfTrue="1">
      <formula>T30="土"</formula>
    </cfRule>
    <cfRule type="expression" dxfId="1093" priority="136" stopIfTrue="1">
      <formula>T30="日"</formula>
    </cfRule>
  </conditionalFormatting>
  <conditionalFormatting sqref="S28">
    <cfRule type="expression" dxfId="1092" priority="131" stopIfTrue="1">
      <formula>T28="土"</formula>
    </cfRule>
    <cfRule type="expression" dxfId="1091" priority="132" stopIfTrue="1">
      <formula>T28="日"</formula>
    </cfRule>
    <cfRule type="expression" dxfId="1090" priority="133" stopIfTrue="1">
      <formula>T28="月"</formula>
    </cfRule>
  </conditionalFormatting>
  <conditionalFormatting sqref="T28">
    <cfRule type="expression" dxfId="1089" priority="128" stopIfTrue="1">
      <formula>T28="月"</formula>
    </cfRule>
    <cfRule type="expression" dxfId="1088" priority="129" stopIfTrue="1">
      <formula>T28="土"</formula>
    </cfRule>
    <cfRule type="expression" dxfId="1087" priority="130" stopIfTrue="1">
      <formula>T28="日"</formula>
    </cfRule>
  </conditionalFormatting>
  <conditionalFormatting sqref="C42">
    <cfRule type="expression" dxfId="1086" priority="125" stopIfTrue="1">
      <formula>D42="月"</formula>
    </cfRule>
    <cfRule type="expression" dxfId="1085" priority="126" stopIfTrue="1">
      <formula>D42="土"</formula>
    </cfRule>
    <cfRule type="expression" dxfId="1084" priority="127" stopIfTrue="1">
      <formula>D42="日"</formula>
    </cfRule>
  </conditionalFormatting>
  <conditionalFormatting sqref="D42">
    <cfRule type="expression" dxfId="1083" priority="122" stopIfTrue="1">
      <formula>D42="月"</formula>
    </cfRule>
    <cfRule type="expression" dxfId="1082" priority="123" stopIfTrue="1">
      <formula>D42="土"</formula>
    </cfRule>
    <cfRule type="expression" dxfId="1081" priority="124" stopIfTrue="1">
      <formula>D42="日"</formula>
    </cfRule>
  </conditionalFormatting>
  <conditionalFormatting sqref="D40">
    <cfRule type="expression" dxfId="1080" priority="116" stopIfTrue="1">
      <formula>D40="月"</formula>
    </cfRule>
    <cfRule type="expression" dxfId="1079" priority="117" stopIfTrue="1">
      <formula>D40="土"</formula>
    </cfRule>
    <cfRule type="expression" dxfId="1078" priority="118" stopIfTrue="1">
      <formula>D40="日"</formula>
    </cfRule>
  </conditionalFormatting>
  <conditionalFormatting sqref="T15">
    <cfRule type="expression" dxfId="1077" priority="205" stopIfTrue="1">
      <formula>T15="土"</formula>
    </cfRule>
    <cfRule type="expression" dxfId="1076" priority="206" stopIfTrue="1">
      <formula>T15="日"</formula>
    </cfRule>
  </conditionalFormatting>
  <conditionalFormatting sqref="T17">
    <cfRule type="expression" dxfId="1075" priority="113" stopIfTrue="1">
      <formula>T17="土"</formula>
    </cfRule>
    <cfRule type="expression" dxfId="1074" priority="114" stopIfTrue="1">
      <formula>T17="日"</formula>
    </cfRule>
  </conditionalFormatting>
  <conditionalFormatting sqref="T19">
    <cfRule type="expression" dxfId="1073" priority="110" stopIfTrue="1">
      <formula>T19="土"</formula>
    </cfRule>
    <cfRule type="expression" dxfId="1072" priority="111" stopIfTrue="1">
      <formula>T19="日"</formula>
    </cfRule>
  </conditionalFormatting>
  <conditionalFormatting sqref="T13">
    <cfRule type="expression" dxfId="1071" priority="107" stopIfTrue="1">
      <formula>T13="土"</formula>
    </cfRule>
    <cfRule type="expression" dxfId="1070" priority="108" stopIfTrue="1">
      <formula>T13="日"</formula>
    </cfRule>
  </conditionalFormatting>
  <conditionalFormatting sqref="T11">
    <cfRule type="expression" dxfId="1069" priority="104" stopIfTrue="1">
      <formula>T11="土"</formula>
    </cfRule>
    <cfRule type="expression" dxfId="1068" priority="105" stopIfTrue="1">
      <formula>T11="日"</formula>
    </cfRule>
  </conditionalFormatting>
  <conditionalFormatting sqref="T9">
    <cfRule type="expression" dxfId="1067" priority="101" stopIfTrue="1">
      <formula>T9="土"</formula>
    </cfRule>
    <cfRule type="expression" dxfId="1066" priority="102" stopIfTrue="1">
      <formula>T9="日"</formula>
    </cfRule>
  </conditionalFormatting>
  <conditionalFormatting sqref="T7">
    <cfRule type="expression" dxfId="1065" priority="98" stopIfTrue="1">
      <formula>T7="土"</formula>
    </cfRule>
    <cfRule type="expression" dxfId="1064" priority="99" stopIfTrue="1">
      <formula>T7="日"</formula>
    </cfRule>
  </conditionalFormatting>
  <conditionalFormatting sqref="D38">
    <cfRule type="expression" dxfId="1063" priority="93" stopIfTrue="1">
      <formula>D38="土"</formula>
    </cfRule>
    <cfRule type="expression" dxfId="1062" priority="94" stopIfTrue="1">
      <formula>D38="日"</formula>
    </cfRule>
  </conditionalFormatting>
  <conditionalFormatting sqref="D36">
    <cfRule type="expression" dxfId="1061" priority="90" stopIfTrue="1">
      <formula>D36="土"</formula>
    </cfRule>
    <cfRule type="expression" dxfId="1060" priority="91" stopIfTrue="1">
      <formula>D36="日"</formula>
    </cfRule>
  </conditionalFormatting>
  <conditionalFormatting sqref="D34">
    <cfRule type="expression" dxfId="1059" priority="86" stopIfTrue="1">
      <formula>D34="月"</formula>
    </cfRule>
    <cfRule type="expression" dxfId="1058" priority="87" stopIfTrue="1">
      <formula>D34="土"</formula>
    </cfRule>
    <cfRule type="expression" dxfId="1057" priority="88" stopIfTrue="1">
      <formula>D34="日"</formula>
    </cfRule>
  </conditionalFormatting>
  <conditionalFormatting sqref="D32">
    <cfRule type="expression" dxfId="1056" priority="84" stopIfTrue="1">
      <formula>D32="土"</formula>
    </cfRule>
    <cfRule type="expression" dxfId="1055" priority="85" stopIfTrue="1">
      <formula>D32="日"</formula>
    </cfRule>
  </conditionalFormatting>
  <conditionalFormatting sqref="D30">
    <cfRule type="expression" dxfId="1054" priority="81" stopIfTrue="1">
      <formula>D30="土"</formula>
    </cfRule>
    <cfRule type="expression" dxfId="1053" priority="82" stopIfTrue="1">
      <formula>D30="日"</formula>
    </cfRule>
  </conditionalFormatting>
  <conditionalFormatting sqref="D28">
    <cfRule type="expression" dxfId="1052" priority="78" stopIfTrue="1">
      <formula>D28="土"</formula>
    </cfRule>
    <cfRule type="expression" dxfId="1051" priority="79" stopIfTrue="1">
      <formula>D28="日"</formula>
    </cfRule>
  </conditionalFormatting>
  <conditionalFormatting sqref="D5">
    <cfRule type="expression" dxfId="1050" priority="75" stopIfTrue="1">
      <formula>D5="土"</formula>
    </cfRule>
    <cfRule type="expression" dxfId="1049" priority="76" stopIfTrue="1">
      <formula>D5="日"</formula>
    </cfRule>
  </conditionalFormatting>
  <conditionalFormatting sqref="D7">
    <cfRule type="expression" dxfId="1048" priority="73" stopIfTrue="1">
      <formula>D7="土"</formula>
    </cfRule>
    <cfRule type="expression" dxfId="1047" priority="74" stopIfTrue="1">
      <formula>D7="日"</formula>
    </cfRule>
  </conditionalFormatting>
  <conditionalFormatting sqref="D9">
    <cfRule type="expression" dxfId="1046" priority="71" stopIfTrue="1">
      <formula>D9="土"</formula>
    </cfRule>
    <cfRule type="expression" dxfId="1045" priority="72" stopIfTrue="1">
      <formula>D9="日"</formula>
    </cfRule>
  </conditionalFormatting>
  <conditionalFormatting sqref="D11">
    <cfRule type="expression" dxfId="1044" priority="69" stopIfTrue="1">
      <formula>D11="土"</formula>
    </cfRule>
    <cfRule type="expression" dxfId="1043" priority="70" stopIfTrue="1">
      <formula>D11="日"</formula>
    </cfRule>
  </conditionalFormatting>
  <conditionalFormatting sqref="D13">
    <cfRule type="expression" dxfId="1042" priority="67" stopIfTrue="1">
      <formula>D13="土"</formula>
    </cfRule>
    <cfRule type="expression" dxfId="1041" priority="68" stopIfTrue="1">
      <formula>D13="日"</formula>
    </cfRule>
  </conditionalFormatting>
  <conditionalFormatting sqref="D15">
    <cfRule type="expression" dxfId="1040" priority="65" stopIfTrue="1">
      <formula>D15="土"</formula>
    </cfRule>
    <cfRule type="expression" dxfId="1039" priority="66" stopIfTrue="1">
      <formula>D15="日"</formula>
    </cfRule>
  </conditionalFormatting>
  <conditionalFormatting sqref="C40">
    <cfRule type="expression" dxfId="1038" priority="62" stopIfTrue="1">
      <formula>D40="月"</formula>
    </cfRule>
    <cfRule type="expression" dxfId="1037" priority="63" stopIfTrue="1">
      <formula>D40="土"</formula>
    </cfRule>
    <cfRule type="expression" dxfId="1036" priority="64" stopIfTrue="1">
      <formula>D40="日"</formula>
    </cfRule>
  </conditionalFormatting>
  <conditionalFormatting sqref="C38">
    <cfRule type="expression" dxfId="1035" priority="60" stopIfTrue="1">
      <formula>D38="土"</formula>
    </cfRule>
    <cfRule type="expression" dxfId="1034" priority="61" stopIfTrue="1">
      <formula>D38="日"</formula>
    </cfRule>
  </conditionalFormatting>
  <conditionalFormatting sqref="C36">
    <cfRule type="expression" dxfId="1033" priority="57" stopIfTrue="1">
      <formula>D36="土"</formula>
    </cfRule>
    <cfRule type="expression" dxfId="1032" priority="58" stopIfTrue="1">
      <formula>D36="日"</formula>
    </cfRule>
  </conditionalFormatting>
  <conditionalFormatting sqref="C34">
    <cfRule type="expression" dxfId="1031" priority="55" stopIfTrue="1">
      <formula>D34="土"</formula>
    </cfRule>
    <cfRule type="expression" dxfId="1030" priority="56" stopIfTrue="1">
      <formula>D34="日"</formula>
    </cfRule>
  </conditionalFormatting>
  <conditionalFormatting sqref="C32">
    <cfRule type="expression" dxfId="1029" priority="53" stopIfTrue="1">
      <formula>D32="土"</formula>
    </cfRule>
    <cfRule type="expression" dxfId="1028" priority="54" stopIfTrue="1">
      <formula>D32="日"</formula>
    </cfRule>
  </conditionalFormatting>
  <conditionalFormatting sqref="C30">
    <cfRule type="expression" dxfId="1027" priority="51" stopIfTrue="1">
      <formula>D30="土"</formula>
    </cfRule>
    <cfRule type="expression" dxfId="1026" priority="52" stopIfTrue="1">
      <formula>D30="日"</formula>
    </cfRule>
  </conditionalFormatting>
  <conditionalFormatting sqref="C28">
    <cfRule type="expression" dxfId="1025" priority="49" stopIfTrue="1">
      <formula>D28="土"</formula>
    </cfRule>
    <cfRule type="expression" dxfId="1024" priority="50" stopIfTrue="1">
      <formula>D28="日"</formula>
    </cfRule>
  </conditionalFormatting>
  <conditionalFormatting sqref="C43">
    <cfRule type="expression" dxfId="1023" priority="48" stopIfTrue="1">
      <formula>D42="月"</formula>
    </cfRule>
  </conditionalFormatting>
  <conditionalFormatting sqref="S29">
    <cfRule type="expression" dxfId="1022" priority="47" stopIfTrue="1">
      <formula>T28="月"</formula>
    </cfRule>
  </conditionalFormatting>
  <conditionalFormatting sqref="S31">
    <cfRule type="expression" dxfId="1021" priority="46" stopIfTrue="1">
      <formula>T30="月"</formula>
    </cfRule>
  </conditionalFormatting>
  <conditionalFormatting sqref="S33">
    <cfRule type="expression" dxfId="1020" priority="45" stopIfTrue="1">
      <formula>T32="月"</formula>
    </cfRule>
  </conditionalFormatting>
  <conditionalFormatting sqref="S35">
    <cfRule type="expression" dxfId="1019" priority="44" stopIfTrue="1">
      <formula>T34="月"</formula>
    </cfRule>
  </conditionalFormatting>
  <conditionalFormatting sqref="S37">
    <cfRule type="expression" dxfId="1018" priority="43" stopIfTrue="1">
      <formula>T36="月"</formula>
    </cfRule>
  </conditionalFormatting>
  <conditionalFormatting sqref="S7">
    <cfRule type="expression" dxfId="1017" priority="41" stopIfTrue="1">
      <formula>T7="土"</formula>
    </cfRule>
    <cfRule type="expression" dxfId="1016" priority="42" stopIfTrue="1">
      <formula>T7="日"</formula>
    </cfRule>
  </conditionalFormatting>
  <conditionalFormatting sqref="S9">
    <cfRule type="expression" dxfId="1015" priority="39" stopIfTrue="1">
      <formula>T9="土"</formula>
    </cfRule>
    <cfRule type="expression" dxfId="1014" priority="40" stopIfTrue="1">
      <formula>T9="日"</formula>
    </cfRule>
  </conditionalFormatting>
  <conditionalFormatting sqref="S11">
    <cfRule type="expression" dxfId="1013" priority="37" stopIfTrue="1">
      <formula>T11="土"</formula>
    </cfRule>
    <cfRule type="expression" dxfId="1012" priority="38" stopIfTrue="1">
      <formula>T11="日"</formula>
    </cfRule>
  </conditionalFormatting>
  <conditionalFormatting sqref="S13">
    <cfRule type="expression" dxfId="1011" priority="35" stopIfTrue="1">
      <formula>T13="土"</formula>
    </cfRule>
    <cfRule type="expression" dxfId="1010" priority="36" stopIfTrue="1">
      <formula>T13="日"</formula>
    </cfRule>
  </conditionalFormatting>
  <conditionalFormatting sqref="S15">
    <cfRule type="expression" dxfId="1009" priority="33" stopIfTrue="1">
      <formula>T15="土"</formula>
    </cfRule>
    <cfRule type="expression" dxfId="1008" priority="34" stopIfTrue="1">
      <formula>T15="日"</formula>
    </cfRule>
  </conditionalFormatting>
  <conditionalFormatting sqref="S17">
    <cfRule type="expression" dxfId="1007" priority="31" stopIfTrue="1">
      <formula>T17="土"</formula>
    </cfRule>
    <cfRule type="expression" dxfId="1006" priority="32" stopIfTrue="1">
      <formula>T17="日"</formula>
    </cfRule>
  </conditionalFormatting>
  <conditionalFormatting sqref="S19">
    <cfRule type="expression" dxfId="1005" priority="29" stopIfTrue="1">
      <formula>T19="土"</formula>
    </cfRule>
    <cfRule type="expression" dxfId="1004" priority="30" stopIfTrue="1">
      <formula>T19="日"</formula>
    </cfRule>
  </conditionalFormatting>
  <conditionalFormatting sqref="C5">
    <cfRule type="expression" dxfId="1003" priority="27" stopIfTrue="1">
      <formula>$D5="土"</formula>
    </cfRule>
    <cfRule type="expression" dxfId="1002" priority="28" stopIfTrue="1">
      <formula>$D5="日"</formula>
    </cfRule>
  </conditionalFormatting>
  <conditionalFormatting sqref="C7">
    <cfRule type="expression" dxfId="1001" priority="11" stopIfTrue="1">
      <formula>$D7="土"</formula>
    </cfRule>
    <cfRule type="expression" dxfId="1000" priority="12" stopIfTrue="1">
      <formula>$D7="日"</formula>
    </cfRule>
  </conditionalFormatting>
  <conditionalFormatting sqref="C9">
    <cfRule type="expression" dxfId="999" priority="9" stopIfTrue="1">
      <formula>$D9="土"</formula>
    </cfRule>
    <cfRule type="expression" dxfId="998" priority="10" stopIfTrue="1">
      <formula>$D9="日"</formula>
    </cfRule>
  </conditionalFormatting>
  <conditionalFormatting sqref="C11">
    <cfRule type="expression" dxfId="997" priority="7" stopIfTrue="1">
      <formula>$D11="土"</formula>
    </cfRule>
    <cfRule type="expression" dxfId="996" priority="8" stopIfTrue="1">
      <formula>$D11="日"</formula>
    </cfRule>
  </conditionalFormatting>
  <conditionalFormatting sqref="C13">
    <cfRule type="expression" dxfId="995" priority="5" stopIfTrue="1">
      <formula>$D13="土"</formula>
    </cfRule>
    <cfRule type="expression" dxfId="994" priority="6" stopIfTrue="1">
      <formula>$D13="日"</formula>
    </cfRule>
  </conditionalFormatting>
  <conditionalFormatting sqref="C15">
    <cfRule type="expression" dxfId="993" priority="3" stopIfTrue="1">
      <formula>$D15="土"</formula>
    </cfRule>
    <cfRule type="expression" dxfId="992" priority="4" stopIfTrue="1">
      <formula>$D15="日"</formula>
    </cfRule>
  </conditionalFormatting>
  <conditionalFormatting sqref="S5">
    <cfRule type="expression" dxfId="991" priority="95" stopIfTrue="1">
      <formula>T5="日"</formula>
    </cfRule>
    <cfRule type="expression" dxfId="990" priority="96">
      <formula>T5="土"</formula>
    </cfRule>
  </conditionalFormatting>
  <conditionalFormatting sqref="T5">
    <cfRule type="expression" dxfId="989" priority="1" stopIfTrue="1">
      <formula>T5="土"</formula>
    </cfRule>
    <cfRule type="expression" dxfId="988" priority="2" stopIfTrue="1">
      <formula>T5="日"</formula>
    </cfRule>
  </conditionalFormatting>
  <dataValidations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v>7</v>
      </c>
      <c r="G2" s="621"/>
      <c r="H2" s="592" t="s">
        <v>1</v>
      </c>
      <c r="J2" s="44"/>
      <c r="K2" s="42"/>
      <c r="L2" s="42"/>
      <c r="M2" s="42"/>
      <c r="N2" s="697" t="str">
        <f>CONCATENATE(年表!$F$3,"/",F2,"/25")</f>
        <v>2021/7/25</v>
      </c>
      <c r="O2" s="697"/>
      <c r="P2" s="698">
        <v>7</v>
      </c>
      <c r="Q2" s="699"/>
      <c r="R2" s="50"/>
      <c r="S2" s="113"/>
      <c r="T2" s="113"/>
      <c r="V2" s="621">
        <v>8</v>
      </c>
      <c r="W2" s="621"/>
      <c r="X2" s="592" t="s">
        <v>1</v>
      </c>
      <c r="Z2" s="44"/>
      <c r="AA2" s="42"/>
      <c r="AB2" s="42"/>
      <c r="AC2" s="42"/>
      <c r="AD2" s="601" t="str">
        <f>CONCATENATE(年表!$F$3,"/",V2,"/1")</f>
        <v>2021/8/1</v>
      </c>
      <c r="AE2" s="601"/>
      <c r="AF2" s="601"/>
    </row>
    <row r="3" spans="1:32" s="1" customFormat="1" ht="12" customHeight="1">
      <c r="A3" s="105"/>
      <c r="E3" s="86"/>
      <c r="F3" s="621"/>
      <c r="G3" s="621"/>
      <c r="H3" s="592"/>
      <c r="J3" s="87">
        <f>1-SIGN(MOD(年表!$F$3,4)/2)</f>
        <v>0</v>
      </c>
      <c r="K3" s="42"/>
      <c r="L3" s="42"/>
      <c r="M3" s="42"/>
      <c r="N3" s="712" t="str">
        <f>MID("日月火水木金土",WEEKDAY(N2,1),1)</f>
        <v>日</v>
      </c>
      <c r="O3" s="712"/>
      <c r="P3" s="700"/>
      <c r="Q3" s="701"/>
      <c r="R3" s="50"/>
      <c r="S3" s="113"/>
      <c r="T3" s="113"/>
      <c r="U3" s="87">
        <f>1-INT((MOD($G$2,4)/2))</f>
        <v>1</v>
      </c>
      <c r="V3" s="621"/>
      <c r="W3" s="621"/>
      <c r="X3" s="592"/>
      <c r="Z3" s="44"/>
      <c r="AA3" s="42"/>
      <c r="AB3" s="42"/>
      <c r="AC3" s="42"/>
      <c r="AD3" s="602" t="str">
        <f>MID("日月火水木金土",WEEKDAY(AD2,1),1)</f>
        <v>日</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日</v>
      </c>
      <c r="E5" s="680"/>
      <c r="F5" s="681"/>
      <c r="G5" s="681"/>
      <c r="H5" s="681"/>
      <c r="I5" s="681"/>
      <c r="J5" s="681"/>
      <c r="K5" s="681"/>
      <c r="L5" s="681"/>
      <c r="M5" s="681"/>
      <c r="N5" s="681"/>
      <c r="O5" s="681"/>
      <c r="P5" s="682"/>
      <c r="Q5" s="62"/>
      <c r="R5" s="58"/>
      <c r="S5" s="271">
        <v>1</v>
      </c>
      <c r="T5" s="273" t="str">
        <f>IF(S5="","",AD$3)</f>
        <v>日</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683"/>
      <c r="V6" s="684"/>
      <c r="W6" s="684"/>
      <c r="X6" s="684"/>
      <c r="Y6" s="684"/>
      <c r="Z6" s="684"/>
      <c r="AA6" s="684"/>
      <c r="AB6" s="684"/>
      <c r="AC6" s="684"/>
      <c r="AD6" s="684"/>
      <c r="AE6" s="684"/>
      <c r="AF6" s="685"/>
    </row>
    <row r="7" spans="1:32" s="53" customFormat="1" ht="16.5" customHeight="1">
      <c r="A7" s="138"/>
      <c r="C7" s="271">
        <f>C5+1</f>
        <v>26</v>
      </c>
      <c r="D7" s="273" t="str">
        <f>IF(D5="","",IF(SEARCH(D5,$N$1)&gt;0,MID($N$1,SEARCH(D5,$N$1)+1,1),""))</f>
        <v>月</v>
      </c>
      <c r="E7" s="680"/>
      <c r="F7" s="681"/>
      <c r="G7" s="681"/>
      <c r="H7" s="681"/>
      <c r="I7" s="681"/>
      <c r="J7" s="681"/>
      <c r="K7" s="681"/>
      <c r="L7" s="681"/>
      <c r="M7" s="681"/>
      <c r="N7" s="681"/>
      <c r="O7" s="681"/>
      <c r="P7" s="682"/>
      <c r="Q7" s="62"/>
      <c r="R7" s="54"/>
      <c r="S7" s="271">
        <f>S5+1</f>
        <v>2</v>
      </c>
      <c r="T7" s="273" t="str">
        <f>IF(T5="","",IF(SEARCH(T5,$N$1)&gt;0,MID($N$1,SEARCH(T5,$N$1)+1,1),""))</f>
        <v>月</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683"/>
      <c r="V8" s="684"/>
      <c r="W8" s="684"/>
      <c r="X8" s="684"/>
      <c r="Y8" s="684"/>
      <c r="Z8" s="684"/>
      <c r="AA8" s="684"/>
      <c r="AB8" s="684"/>
      <c r="AC8" s="684"/>
      <c r="AD8" s="684"/>
      <c r="AE8" s="684"/>
      <c r="AF8" s="685"/>
    </row>
    <row r="9" spans="1:32" s="53" customFormat="1" ht="16.5" customHeight="1">
      <c r="A9" s="138"/>
      <c r="C9" s="271">
        <f>C7+1</f>
        <v>27</v>
      </c>
      <c r="D9" s="273" t="str">
        <f>IF(D7="","",IF(SEARCH(D7,$N$1)&gt;0,MID($N$1,SEARCH(D7,$N$1)+1,1),""))</f>
        <v>火</v>
      </c>
      <c r="E9" s="680"/>
      <c r="F9" s="681"/>
      <c r="G9" s="681"/>
      <c r="H9" s="681"/>
      <c r="I9" s="681"/>
      <c r="J9" s="681"/>
      <c r="K9" s="681"/>
      <c r="L9" s="681"/>
      <c r="M9" s="681"/>
      <c r="N9" s="681"/>
      <c r="O9" s="681"/>
      <c r="P9" s="682"/>
      <c r="Q9" s="62"/>
      <c r="R9" s="58"/>
      <c r="S9" s="271">
        <f>S7+1</f>
        <v>3</v>
      </c>
      <c r="T9" s="273" t="str">
        <f>IF(T7="","",IF(SEARCH(T7,$N$1)&gt;0,MID($N$1,SEARCH(T7,$N$1)+1,1),""))</f>
        <v>火</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683"/>
      <c r="V10" s="684"/>
      <c r="W10" s="684"/>
      <c r="X10" s="684"/>
      <c r="Y10" s="684"/>
      <c r="Z10" s="684"/>
      <c r="AA10" s="684"/>
      <c r="AB10" s="684"/>
      <c r="AC10" s="684"/>
      <c r="AD10" s="684"/>
      <c r="AE10" s="684"/>
      <c r="AF10" s="685"/>
    </row>
    <row r="11" spans="1:32" s="49" customFormat="1" ht="16.5" customHeight="1">
      <c r="A11" s="66"/>
      <c r="C11" s="271">
        <f>C9+1</f>
        <v>28</v>
      </c>
      <c r="D11" s="273" t="str">
        <f>IF(D9="","",IF(SEARCH(D9,$N$1)&gt;0,MID($N$1,SEARCH(D9,$N$1)+1,1),""))</f>
        <v>水</v>
      </c>
      <c r="E11" s="680"/>
      <c r="F11" s="681"/>
      <c r="G11" s="681"/>
      <c r="H11" s="681"/>
      <c r="I11" s="681"/>
      <c r="J11" s="681"/>
      <c r="K11" s="681"/>
      <c r="L11" s="681"/>
      <c r="M11" s="681"/>
      <c r="N11" s="681"/>
      <c r="O11" s="681"/>
      <c r="P11" s="682"/>
      <c r="Q11" s="62"/>
      <c r="R11" s="54"/>
      <c r="S11" s="271">
        <f>S9+1</f>
        <v>4</v>
      </c>
      <c r="T11" s="273" t="str">
        <f>IF(T9="","",IF(SEARCH(T9,$N$1)&gt;0,MID($N$1,SEARCH(T9,$N$1)+1,1),""))</f>
        <v>水</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728"/>
      <c r="V12" s="729"/>
      <c r="W12" s="729"/>
      <c r="X12" s="729"/>
      <c r="Y12" s="729"/>
      <c r="Z12" s="729"/>
      <c r="AA12" s="729"/>
      <c r="AB12" s="729"/>
      <c r="AC12" s="729"/>
      <c r="AD12" s="729"/>
      <c r="AE12" s="729"/>
      <c r="AF12" s="730"/>
    </row>
    <row r="13" spans="1:32" s="49" customFormat="1" ht="16.5" customHeight="1">
      <c r="A13" s="66"/>
      <c r="C13" s="271">
        <f>C11+1</f>
        <v>29</v>
      </c>
      <c r="D13" s="273" t="str">
        <f>IF(D11="","",IF(SEARCH(D11,$N$1)&gt;0,MID($N$1,SEARCH(D11,$N$1)+1,1),""))</f>
        <v>木</v>
      </c>
      <c r="E13" s="680"/>
      <c r="F13" s="681"/>
      <c r="G13" s="681"/>
      <c r="H13" s="681"/>
      <c r="I13" s="681"/>
      <c r="J13" s="681"/>
      <c r="K13" s="681"/>
      <c r="L13" s="681"/>
      <c r="M13" s="681"/>
      <c r="N13" s="681"/>
      <c r="O13" s="681"/>
      <c r="P13" s="682"/>
      <c r="Q13" s="62"/>
      <c r="R13" s="58"/>
      <c r="S13" s="271">
        <f>S11+1</f>
        <v>5</v>
      </c>
      <c r="T13" s="273" t="str">
        <f>IF(T11="","",IF(SEARCH(T11,$N$1)&gt;0,MID($N$1,SEARCH(T11,$N$1)+1,1),""))</f>
        <v>木</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728"/>
      <c r="V14" s="729"/>
      <c r="W14" s="729"/>
      <c r="X14" s="729"/>
      <c r="Y14" s="729"/>
      <c r="Z14" s="729"/>
      <c r="AA14" s="729"/>
      <c r="AB14" s="729"/>
      <c r="AC14" s="729"/>
      <c r="AD14" s="729"/>
      <c r="AE14" s="729"/>
      <c r="AF14" s="730"/>
    </row>
    <row r="15" spans="1:32" s="49" customFormat="1" ht="16.5" customHeight="1">
      <c r="A15" s="66"/>
      <c r="C15" s="271">
        <f>C13+1</f>
        <v>30</v>
      </c>
      <c r="D15" s="273" t="str">
        <f>IF(D13="","",IF(SEARCH(D13,$N$1)&gt;0,MID($N$1,SEARCH(D13,$N$1)+1,1),""))</f>
        <v>金</v>
      </c>
      <c r="E15" s="680"/>
      <c r="F15" s="681"/>
      <c r="G15" s="681"/>
      <c r="H15" s="681"/>
      <c r="I15" s="681"/>
      <c r="J15" s="681"/>
      <c r="K15" s="681"/>
      <c r="L15" s="681"/>
      <c r="M15" s="681"/>
      <c r="N15" s="681"/>
      <c r="O15" s="681"/>
      <c r="P15" s="682"/>
      <c r="Q15" s="62"/>
      <c r="R15" s="54"/>
      <c r="S15" s="466">
        <f>S13+1</f>
        <v>6</v>
      </c>
      <c r="T15" s="273" t="str">
        <f>IF(T13="","",IF(SEARCH(T13,$N$1)&gt;0,MID($N$1,SEARCH(T13,$N$1)+1,1),""))</f>
        <v>金</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728" t="s">
        <v>110</v>
      </c>
      <c r="V16" s="729"/>
      <c r="W16" s="729"/>
      <c r="X16" s="729"/>
      <c r="Y16" s="729"/>
      <c r="Z16" s="729"/>
      <c r="AA16" s="729"/>
      <c r="AB16" s="729"/>
      <c r="AC16" s="729"/>
      <c r="AD16" s="729"/>
      <c r="AE16" s="729"/>
      <c r="AF16" s="730"/>
    </row>
    <row r="17" spans="1:33" s="49" customFormat="1" ht="16.5" customHeight="1">
      <c r="A17" s="66"/>
      <c r="C17" s="271">
        <f>C15+1</f>
        <v>31</v>
      </c>
      <c r="D17" s="273" t="str">
        <f>IF(D15="","",IF(SEARCH(D15,$N$1)&gt;0,MID($N$1,SEARCH(D15,$N$1)+1,1),""))</f>
        <v>土</v>
      </c>
      <c r="E17" s="680"/>
      <c r="F17" s="681"/>
      <c r="G17" s="681"/>
      <c r="H17" s="681"/>
      <c r="I17" s="681"/>
      <c r="J17" s="681"/>
      <c r="K17" s="681"/>
      <c r="L17" s="681"/>
      <c r="M17" s="681"/>
      <c r="N17" s="681"/>
      <c r="O17" s="681"/>
      <c r="P17" s="682"/>
      <c r="Q17" s="62"/>
      <c r="R17" s="58"/>
      <c r="S17" s="271">
        <f>S15+1</f>
        <v>7</v>
      </c>
      <c r="T17" s="273" t="str">
        <f>IF(T15="","",IF(SEARCH(T15,$N$1)&gt;0,MID($N$1,SEARCH(T15,$N$1)+1,1),""))</f>
        <v>土</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728"/>
      <c r="V18" s="729"/>
      <c r="W18" s="729"/>
      <c r="X18" s="729"/>
      <c r="Y18" s="729"/>
      <c r="Z18" s="729"/>
      <c r="AA18" s="729"/>
      <c r="AB18" s="729"/>
      <c r="AC18" s="729"/>
      <c r="AD18" s="729"/>
      <c r="AE18" s="729"/>
      <c r="AF18" s="730"/>
    </row>
    <row r="19" spans="1:33" s="49" customFormat="1" ht="16.5" customHeight="1">
      <c r="A19" s="66"/>
      <c r="C19" s="271"/>
      <c r="D19" s="273"/>
      <c r="E19" s="680"/>
      <c r="F19" s="681"/>
      <c r="G19" s="681"/>
      <c r="H19" s="681"/>
      <c r="I19" s="681"/>
      <c r="J19" s="681"/>
      <c r="K19" s="681"/>
      <c r="L19" s="681"/>
      <c r="M19" s="681"/>
      <c r="N19" s="681"/>
      <c r="O19" s="681"/>
      <c r="P19" s="682"/>
      <c r="Q19" s="62"/>
      <c r="R19" s="54"/>
      <c r="S19" s="290">
        <f>S17+1</f>
        <v>8</v>
      </c>
      <c r="T19" s="299" t="str">
        <f>IF(T17="","",IF(SEARCH(T17,$N$1)&gt;0,MID($N$1,SEARCH(T17,$N$1)+1,1),""))</f>
        <v>日</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t="s">
        <v>119</v>
      </c>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v>8</v>
      </c>
      <c r="G25" s="621"/>
      <c r="H25" s="592" t="s">
        <v>1</v>
      </c>
      <c r="I25" s="61"/>
      <c r="J25" s="1"/>
      <c r="K25" s="55"/>
      <c r="L25" s="55"/>
      <c r="M25" s="592"/>
      <c r="N25" s="697" t="str">
        <f>CONCATENATE(年表!$F$3,"/",F25,"/1")</f>
        <v>2021/8/1</v>
      </c>
      <c r="O25" s="697"/>
      <c r="P25" s="698">
        <v>8</v>
      </c>
      <c r="Q25" s="699"/>
      <c r="R25" s="50"/>
      <c r="S25" s="1"/>
      <c r="T25" s="1"/>
      <c r="U25" s="1"/>
      <c r="V25" s="621" t="str">
        <f>CONCATENATE(年表!$K$14)</f>
        <v>8</v>
      </c>
      <c r="W25" s="621"/>
      <c r="X25" s="592" t="s">
        <v>1</v>
      </c>
      <c r="Y25" s="1"/>
      <c r="Z25" s="44"/>
      <c r="AA25" s="42"/>
      <c r="AB25" s="42"/>
      <c r="AC25" s="42"/>
      <c r="AD25" s="601" t="str">
        <f>CONCATENATE(年表!$F$3,"/",V25,"/17")</f>
        <v>2021/8/17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日</v>
      </c>
      <c r="O26" s="712"/>
      <c r="P26" s="700"/>
      <c r="Q26" s="701"/>
      <c r="R26" s="50"/>
      <c r="S26" s="1"/>
      <c r="T26" s="1"/>
      <c r="U26" s="86"/>
      <c r="V26" s="621"/>
      <c r="W26" s="621"/>
      <c r="X26" s="592"/>
      <c r="Y26" s="1"/>
      <c r="Z26" s="44"/>
      <c r="AA26" s="42"/>
      <c r="AB26" s="42"/>
      <c r="AC26" s="42"/>
      <c r="AD26" s="602" t="str">
        <f>MID("日月火水木金土",WEEKDAY(AD25,1),1)</f>
        <v>火</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月</v>
      </c>
      <c r="E28" s="680"/>
      <c r="F28" s="681"/>
      <c r="G28" s="681"/>
      <c r="H28" s="681"/>
      <c r="I28" s="681"/>
      <c r="J28" s="681"/>
      <c r="K28" s="681"/>
      <c r="L28" s="681"/>
      <c r="M28" s="681"/>
      <c r="N28" s="681"/>
      <c r="O28" s="681"/>
      <c r="P28" s="682"/>
      <c r="Q28" s="62"/>
      <c r="R28" s="78"/>
      <c r="S28" s="271">
        <v>17</v>
      </c>
      <c r="T28" s="273" t="str">
        <f>IF(S28="","",AD$26)</f>
        <v>火</v>
      </c>
      <c r="U28" s="680"/>
      <c r="V28" s="681"/>
      <c r="W28" s="681"/>
      <c r="X28" s="681"/>
      <c r="Y28" s="681"/>
      <c r="Z28" s="681"/>
      <c r="AA28" s="681"/>
      <c r="AB28" s="681"/>
      <c r="AC28" s="681"/>
      <c r="AD28" s="681"/>
      <c r="AE28" s="681"/>
      <c r="AF28" s="682"/>
    </row>
    <row r="29" spans="1:33" ht="46.5" customHeight="1">
      <c r="A29" s="91"/>
      <c r="B29" s="79"/>
      <c r="C29" s="733" t="str">
        <f>IF($D$28="月","振替休日")</f>
        <v>振替休日</v>
      </c>
      <c r="D29" s="734"/>
      <c r="E29" s="683"/>
      <c r="F29" s="684"/>
      <c r="G29" s="684"/>
      <c r="H29" s="684"/>
      <c r="I29" s="684"/>
      <c r="J29" s="684"/>
      <c r="K29" s="684"/>
      <c r="L29" s="684"/>
      <c r="M29" s="684"/>
      <c r="N29" s="684"/>
      <c r="O29" s="684"/>
      <c r="P29" s="685"/>
      <c r="Q29" s="63"/>
      <c r="R29" s="78"/>
      <c r="S29" s="708"/>
      <c r="T29" s="709"/>
      <c r="U29" s="683"/>
      <c r="V29" s="684"/>
      <c r="W29" s="684"/>
      <c r="X29" s="684"/>
      <c r="Y29" s="684"/>
      <c r="Z29" s="684"/>
      <c r="AA29" s="684"/>
      <c r="AB29" s="684"/>
      <c r="AC29" s="684"/>
      <c r="AD29" s="684"/>
      <c r="AE29" s="684"/>
      <c r="AF29" s="685"/>
    </row>
    <row r="30" spans="1:33" ht="16.5" customHeight="1">
      <c r="A30" s="91"/>
      <c r="B30" s="79"/>
      <c r="C30" s="271">
        <f>C28+1</f>
        <v>10</v>
      </c>
      <c r="D30" s="273" t="str">
        <f>IF(D28="","",IF(SEARCH(D28,$N$1)&gt;0,MID($N$1,SEARCH(D28,$N$1)+1,1),""))</f>
        <v>火</v>
      </c>
      <c r="E30" s="680"/>
      <c r="F30" s="681"/>
      <c r="G30" s="681"/>
      <c r="H30" s="681"/>
      <c r="I30" s="681"/>
      <c r="J30" s="681"/>
      <c r="K30" s="681"/>
      <c r="L30" s="681"/>
      <c r="M30" s="681"/>
      <c r="N30" s="681"/>
      <c r="O30" s="681"/>
      <c r="P30" s="682"/>
      <c r="Q30" s="62"/>
      <c r="R30" s="78"/>
      <c r="S30" s="271">
        <f>S28+1</f>
        <v>18</v>
      </c>
      <c r="T30" s="273" t="str">
        <f>IF(T28="","",IF(SEARCH(T28,$N$1)&gt;0,MID($N$1,SEARCH(T28,$N$1)+1,1),""))</f>
        <v>水</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728"/>
      <c r="V31" s="729"/>
      <c r="W31" s="729"/>
      <c r="X31" s="729"/>
      <c r="Y31" s="729"/>
      <c r="Z31" s="729"/>
      <c r="AA31" s="729"/>
      <c r="AB31" s="729"/>
      <c r="AC31" s="729"/>
      <c r="AD31" s="729"/>
      <c r="AE31" s="729"/>
      <c r="AF31" s="730"/>
    </row>
    <row r="32" spans="1:33" ht="16.5" customHeight="1">
      <c r="A32" s="91"/>
      <c r="B32" s="79"/>
      <c r="C32" s="271">
        <f>C30+1</f>
        <v>11</v>
      </c>
      <c r="D32" s="273" t="str">
        <f>IF(D30="","",IF(SEARCH(D30,$N$1)&gt;0,MID($N$1,SEARCH(D30,$N$1)+1,1),""))</f>
        <v>水</v>
      </c>
      <c r="E32" s="680"/>
      <c r="F32" s="681"/>
      <c r="G32" s="681"/>
      <c r="H32" s="681"/>
      <c r="I32" s="681"/>
      <c r="J32" s="681"/>
      <c r="K32" s="681"/>
      <c r="L32" s="681"/>
      <c r="M32" s="681"/>
      <c r="N32" s="681"/>
      <c r="O32" s="681"/>
      <c r="P32" s="682"/>
      <c r="Q32" s="62"/>
      <c r="R32" s="78"/>
      <c r="S32" s="271">
        <f>S30+1</f>
        <v>19</v>
      </c>
      <c r="T32" s="273" t="str">
        <f>IF(T30="","",IF(SEARCH(T30,$N$1)&gt;0,MID($N$1,SEARCH(T30,$N$1)+1,1),""))</f>
        <v>木</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728"/>
      <c r="V33" s="729"/>
      <c r="W33" s="729"/>
      <c r="X33" s="729"/>
      <c r="Y33" s="729"/>
      <c r="Z33" s="729"/>
      <c r="AA33" s="729"/>
      <c r="AB33" s="729"/>
      <c r="AC33" s="729"/>
      <c r="AD33" s="729"/>
      <c r="AE33" s="729"/>
      <c r="AF33" s="730"/>
    </row>
    <row r="34" spans="1:32" ht="16.5" customHeight="1">
      <c r="A34" s="91"/>
      <c r="B34" s="79"/>
      <c r="C34" s="466">
        <f>C32+1</f>
        <v>12</v>
      </c>
      <c r="D34" s="273" t="str">
        <f>IF(D32="","",IF(SEARCH(D32,$N$1)&gt;0,MID($N$1,SEARCH(D32,$N$1)+1,1),""))</f>
        <v>木</v>
      </c>
      <c r="E34" s="680"/>
      <c r="F34" s="681"/>
      <c r="G34" s="681"/>
      <c r="H34" s="681"/>
      <c r="I34" s="681"/>
      <c r="J34" s="681"/>
      <c r="K34" s="681"/>
      <c r="L34" s="681"/>
      <c r="M34" s="681"/>
      <c r="N34" s="681"/>
      <c r="O34" s="681"/>
      <c r="P34" s="682"/>
      <c r="Q34" s="62"/>
      <c r="R34" s="78"/>
      <c r="S34" s="271">
        <f>S32+1</f>
        <v>20</v>
      </c>
      <c r="T34" s="273" t="str">
        <f>IF(T32="","",IF(SEARCH(T32,$N$1)&gt;0,MID($N$1,SEARCH(T32,$N$1)+1,1),""))</f>
        <v>金</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728" t="s">
        <v>110</v>
      </c>
      <c r="V35" s="729"/>
      <c r="W35" s="729"/>
      <c r="X35" s="729"/>
      <c r="Y35" s="729"/>
      <c r="Z35" s="729"/>
      <c r="AA35" s="729"/>
      <c r="AB35" s="729"/>
      <c r="AC35" s="729"/>
      <c r="AD35" s="729"/>
      <c r="AE35" s="729"/>
      <c r="AF35" s="730"/>
    </row>
    <row r="36" spans="1:32" ht="16.5" customHeight="1">
      <c r="A36" s="91"/>
      <c r="B36" s="79"/>
      <c r="C36" s="466">
        <f>C34+1</f>
        <v>13</v>
      </c>
      <c r="D36" s="273" t="str">
        <f>IF(D34="","",IF(SEARCH(D34,$N$1)&gt;0,MID($N$1,SEARCH(D34,$N$1)+1,1),""))</f>
        <v>金</v>
      </c>
      <c r="E36" s="680"/>
      <c r="F36" s="681"/>
      <c r="G36" s="681"/>
      <c r="H36" s="681"/>
      <c r="I36" s="681"/>
      <c r="J36" s="681"/>
      <c r="K36" s="681"/>
      <c r="L36" s="681"/>
      <c r="M36" s="681"/>
      <c r="N36" s="681"/>
      <c r="O36" s="681"/>
      <c r="P36" s="682"/>
      <c r="Q36" s="62"/>
      <c r="R36" s="78"/>
      <c r="S36" s="271">
        <f>S34+1</f>
        <v>21</v>
      </c>
      <c r="T36" s="273" t="str">
        <f>IF(T34="","",IF(SEARCH(T34,$N$1)&gt;0,MID($N$1,SEARCH(T34,$N$1)+1,1),""))</f>
        <v>土</v>
      </c>
      <c r="U36" s="680"/>
      <c r="V36" s="681"/>
      <c r="W36" s="681"/>
      <c r="X36" s="681"/>
      <c r="Y36" s="681"/>
      <c r="Z36" s="681"/>
      <c r="AA36" s="681"/>
      <c r="AB36" s="681"/>
      <c r="AC36" s="681"/>
      <c r="AD36" s="681"/>
      <c r="AE36" s="681"/>
      <c r="AF36" s="682"/>
    </row>
    <row r="37" spans="1:32" ht="46.5" customHeight="1">
      <c r="A37" s="91"/>
      <c r="B37" s="79"/>
      <c r="C37" s="708" t="str">
        <f>IF(D36="月","海の日","")</f>
        <v/>
      </c>
      <c r="D37" s="709"/>
      <c r="E37" s="683"/>
      <c r="F37" s="684"/>
      <c r="G37" s="684"/>
      <c r="H37" s="684"/>
      <c r="I37" s="684"/>
      <c r="J37" s="684"/>
      <c r="K37" s="684"/>
      <c r="L37" s="684"/>
      <c r="M37" s="684"/>
      <c r="N37" s="684"/>
      <c r="O37" s="684"/>
      <c r="P37" s="685"/>
      <c r="Q37" s="378">
        <v>7</v>
      </c>
      <c r="R37" s="78"/>
      <c r="S37" s="708"/>
      <c r="T37" s="709"/>
      <c r="U37" s="728"/>
      <c r="V37" s="729"/>
      <c r="W37" s="729"/>
      <c r="X37" s="729"/>
      <c r="Y37" s="729"/>
      <c r="Z37" s="729"/>
      <c r="AA37" s="729"/>
      <c r="AB37" s="729"/>
      <c r="AC37" s="729"/>
      <c r="AD37" s="729"/>
      <c r="AE37" s="729"/>
      <c r="AF37" s="730"/>
    </row>
    <row r="38" spans="1:32" ht="16.5" customHeight="1">
      <c r="A38" s="91"/>
      <c r="B38" s="79"/>
      <c r="C38" s="466">
        <f>C36+1</f>
        <v>14</v>
      </c>
      <c r="D38" s="273" t="str">
        <f>IF(D36="","",IF(SEARCH(D36,$N$1)&gt;0,MID($N$1,SEARCH(D36,$N$1)+1,1),""))</f>
        <v>土</v>
      </c>
      <c r="E38" s="680"/>
      <c r="F38" s="681"/>
      <c r="G38" s="681"/>
      <c r="H38" s="681"/>
      <c r="I38" s="681"/>
      <c r="J38" s="681"/>
      <c r="K38" s="681"/>
      <c r="L38" s="681"/>
      <c r="M38" s="681"/>
      <c r="N38" s="681"/>
      <c r="O38" s="681"/>
      <c r="P38" s="682"/>
      <c r="Q38" s="62"/>
      <c r="R38" s="78"/>
      <c r="S38" s="271">
        <f>S36+1</f>
        <v>22</v>
      </c>
      <c r="T38" s="273" t="str">
        <f>IF(T36="","",IF(SEARCH(T36,$N$1)&gt;0,MID($N$1,SEARCH(T36,$N$1)+1,1),""))</f>
        <v>日</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466">
        <f>C38+1</f>
        <v>15</v>
      </c>
      <c r="D40" s="467" t="str">
        <f>IF(D38="","",IF(SEARCH(D38,$N$1)&gt;0,MID($N$1,SEARCH(D38,$N$1)+1,1),""))</f>
        <v>日</v>
      </c>
      <c r="E40" s="680"/>
      <c r="F40" s="681"/>
      <c r="G40" s="681"/>
      <c r="H40" s="681"/>
      <c r="I40" s="681"/>
      <c r="J40" s="681"/>
      <c r="K40" s="681"/>
      <c r="L40" s="681"/>
      <c r="M40" s="681"/>
      <c r="N40" s="681"/>
      <c r="O40" s="681"/>
      <c r="P40" s="682"/>
      <c r="Q40" s="62"/>
      <c r="R40" s="78"/>
      <c r="S40" s="271">
        <f>S38+1</f>
        <v>23</v>
      </c>
      <c r="T40" s="273" t="str">
        <f>IF(T38="","",IF(SEARCH(T38,$N$1)&gt;0,MID($N$1,SEARCH(T38,$N$1)+1,1),""))</f>
        <v>月</v>
      </c>
      <c r="U40" s="680"/>
      <c r="V40" s="681"/>
      <c r="W40" s="681"/>
      <c r="X40" s="681"/>
      <c r="Y40" s="681"/>
      <c r="Z40" s="681"/>
      <c r="AA40" s="681"/>
      <c r="AB40" s="681"/>
      <c r="AC40" s="681"/>
      <c r="AD40" s="681"/>
      <c r="AE40" s="681"/>
      <c r="AF40" s="682"/>
    </row>
    <row r="41" spans="1:32" ht="46.5" customHeight="1">
      <c r="A41" s="91"/>
      <c r="B41" s="79"/>
      <c r="C41" s="708" t="str">
        <f>IF(D40="月","海の日","")</f>
        <v/>
      </c>
      <c r="D41" s="709"/>
      <c r="E41" s="683"/>
      <c r="F41" s="684"/>
      <c r="G41" s="684"/>
      <c r="H41" s="684"/>
      <c r="I41" s="684"/>
      <c r="J41" s="684"/>
      <c r="K41" s="684"/>
      <c r="L41" s="684"/>
      <c r="M41" s="684"/>
      <c r="N41" s="684"/>
      <c r="O41" s="684"/>
      <c r="P41" s="685"/>
      <c r="Q41" s="63"/>
      <c r="R41" s="78"/>
      <c r="S41" s="708"/>
      <c r="T41" s="709"/>
      <c r="U41" s="683"/>
      <c r="V41" s="684"/>
      <c r="W41" s="684"/>
      <c r="X41" s="684"/>
      <c r="Y41" s="684"/>
      <c r="Z41" s="684"/>
      <c r="AA41" s="684"/>
      <c r="AB41" s="684"/>
      <c r="AC41" s="684"/>
      <c r="AD41" s="684"/>
      <c r="AE41" s="684"/>
      <c r="AF41" s="685"/>
    </row>
    <row r="42" spans="1:32" ht="16.5" customHeight="1">
      <c r="A42" s="91"/>
      <c r="B42" s="79"/>
      <c r="C42" s="466">
        <f>C40+1</f>
        <v>16</v>
      </c>
      <c r="D42" s="273" t="str">
        <f>IF(D40="","",IF(SEARCH(D40,$N$1)&gt;0,MID($N$1,SEARCH(D40,$N$1)+1,1),""))</f>
        <v>月</v>
      </c>
      <c r="E42" s="680"/>
      <c r="F42" s="681"/>
      <c r="G42" s="681"/>
      <c r="H42" s="681"/>
      <c r="I42" s="681"/>
      <c r="J42" s="681"/>
      <c r="K42" s="681"/>
      <c r="L42" s="681"/>
      <c r="M42" s="681"/>
      <c r="N42" s="681"/>
      <c r="O42" s="681"/>
      <c r="P42" s="682"/>
      <c r="Q42" s="62"/>
      <c r="R42" s="78"/>
      <c r="S42" s="271">
        <f>S40+1</f>
        <v>24</v>
      </c>
      <c r="T42" s="273" t="str">
        <f>IF(T40="","",IF(SEARCH(T40,$N$1)&gt;0,MID($N$1,SEARCH(T40,$N$1)+1,1),""))</f>
        <v>火</v>
      </c>
      <c r="U42" s="680"/>
      <c r="V42" s="681"/>
      <c r="W42" s="681"/>
      <c r="X42" s="681"/>
      <c r="Y42" s="681"/>
      <c r="Z42" s="681"/>
      <c r="AA42" s="681"/>
      <c r="AB42" s="681"/>
      <c r="AC42" s="681"/>
      <c r="AD42" s="681"/>
      <c r="AE42" s="681"/>
      <c r="AF42" s="682"/>
    </row>
    <row r="43" spans="1:32" ht="46.5" customHeight="1">
      <c r="A43" s="91"/>
      <c r="B43" s="79"/>
      <c r="C43" s="708" t="str">
        <f>IF(D42="月","海の日","")</f>
        <v>海の日</v>
      </c>
      <c r="D43" s="709"/>
      <c r="E43" s="683"/>
      <c r="F43" s="684"/>
      <c r="G43" s="684"/>
      <c r="H43" s="684"/>
      <c r="I43" s="684"/>
      <c r="J43" s="684"/>
      <c r="K43" s="684"/>
      <c r="L43" s="684"/>
      <c r="M43" s="684"/>
      <c r="N43" s="684"/>
      <c r="O43" s="684"/>
      <c r="P43" s="685"/>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E42:P42"/>
    <mergeCell ref="U42:AF42"/>
    <mergeCell ref="E40:P40"/>
    <mergeCell ref="U40:AF40"/>
    <mergeCell ref="C37:D37"/>
    <mergeCell ref="E37:P37"/>
    <mergeCell ref="S37:T37"/>
    <mergeCell ref="U37:AF37"/>
    <mergeCell ref="E34:P34"/>
    <mergeCell ref="U34:AF34"/>
    <mergeCell ref="C35:D35"/>
    <mergeCell ref="E35:P35"/>
    <mergeCell ref="S35:T35"/>
    <mergeCell ref="U35:AF35"/>
    <mergeCell ref="E36:P36"/>
    <mergeCell ref="U36:AF36"/>
    <mergeCell ref="C33:D33"/>
    <mergeCell ref="E33:P33"/>
    <mergeCell ref="S33:T33"/>
    <mergeCell ref="U33:AF33"/>
    <mergeCell ref="E30:P30"/>
    <mergeCell ref="U30:AF30"/>
    <mergeCell ref="C31:D31"/>
    <mergeCell ref="E31:P31"/>
    <mergeCell ref="S31:T31"/>
    <mergeCell ref="U31:AF31"/>
    <mergeCell ref="E32:P32"/>
    <mergeCell ref="U32:AF32"/>
    <mergeCell ref="C29:D29"/>
    <mergeCell ref="E29:P29"/>
    <mergeCell ref="S29:T29"/>
    <mergeCell ref="U29:AF29"/>
    <mergeCell ref="P25:Q26"/>
    <mergeCell ref="AD24:AF24"/>
    <mergeCell ref="F25:G26"/>
    <mergeCell ref="H25:H26"/>
    <mergeCell ref="M25:M26"/>
    <mergeCell ref="V25:W26"/>
    <mergeCell ref="X25:X26"/>
    <mergeCell ref="AD25:AF25"/>
    <mergeCell ref="AD26:AF26"/>
    <mergeCell ref="N24:O24"/>
    <mergeCell ref="N25:O25"/>
    <mergeCell ref="E28:P28"/>
    <mergeCell ref="U28:AF28"/>
    <mergeCell ref="N26:O26"/>
    <mergeCell ref="C20:D20"/>
    <mergeCell ref="E20:P20"/>
    <mergeCell ref="S20:T20"/>
    <mergeCell ref="U20:AF20"/>
    <mergeCell ref="E17:P17"/>
    <mergeCell ref="U17:AF17"/>
    <mergeCell ref="C18:D18"/>
    <mergeCell ref="E18:P18"/>
    <mergeCell ref="S18:T18"/>
    <mergeCell ref="U18:AF18"/>
    <mergeCell ref="E19:P19"/>
    <mergeCell ref="U19:AF19"/>
    <mergeCell ref="C16:D16"/>
    <mergeCell ref="E16:P16"/>
    <mergeCell ref="S16:T16"/>
    <mergeCell ref="U16:AF16"/>
    <mergeCell ref="U13:AF13"/>
    <mergeCell ref="C14:D14"/>
    <mergeCell ref="E14:P14"/>
    <mergeCell ref="S14:T14"/>
    <mergeCell ref="U14:AF14"/>
    <mergeCell ref="E13:P13"/>
    <mergeCell ref="E15:P15"/>
    <mergeCell ref="U15:AF15"/>
    <mergeCell ref="U11:AF11"/>
    <mergeCell ref="C12:D12"/>
    <mergeCell ref="E12:P12"/>
    <mergeCell ref="S12:T12"/>
    <mergeCell ref="U12:AF12"/>
    <mergeCell ref="E9:P9"/>
    <mergeCell ref="U9:AF9"/>
    <mergeCell ref="C10:D10"/>
    <mergeCell ref="E10:P10"/>
    <mergeCell ref="S10:T10"/>
    <mergeCell ref="U10:AF10"/>
    <mergeCell ref="E11:P11"/>
    <mergeCell ref="AD1:AF1"/>
    <mergeCell ref="F2:G3"/>
    <mergeCell ref="H2:H3"/>
    <mergeCell ref="V2:W3"/>
    <mergeCell ref="X2:X3"/>
    <mergeCell ref="AD2:AF2"/>
    <mergeCell ref="U7:AF7"/>
    <mergeCell ref="C8:D8"/>
    <mergeCell ref="E8:P8"/>
    <mergeCell ref="S8:T8"/>
    <mergeCell ref="U8:AF8"/>
    <mergeCell ref="AD3:AF3"/>
    <mergeCell ref="E5:P5"/>
    <mergeCell ref="U5:AF5"/>
    <mergeCell ref="C6:D6"/>
    <mergeCell ref="E6:P6"/>
    <mergeCell ref="S6:T6"/>
    <mergeCell ref="U6:AF6"/>
    <mergeCell ref="E7:P7"/>
    <mergeCell ref="N1:O1"/>
    <mergeCell ref="N2:O2"/>
    <mergeCell ref="N3:O3"/>
    <mergeCell ref="P2:Q3"/>
  </mergeCells>
  <phoneticPr fontId="195"/>
  <conditionalFormatting sqref="S36:T36 S38:T38 S40:T40 S42:T42 S34:T34 S28:T28 S32:T32 S30:T30">
    <cfRule type="expression" dxfId="987" priority="39" stopIfTrue="1">
      <formula>$T28="土"</formula>
    </cfRule>
    <cfRule type="expression" dxfId="986" priority="40" stopIfTrue="1">
      <formula>$T28="日"</formula>
    </cfRule>
  </conditionalFormatting>
  <conditionalFormatting sqref="C7 C9 C11 C13 C15 C17 C19 C5 S5 S7 S17 S19 C28 S11 S9 S13">
    <cfRule type="expression" dxfId="985" priority="37" stopIfTrue="1">
      <formula>D5="土"</formula>
    </cfRule>
    <cfRule type="expression" dxfId="984" priority="38" stopIfTrue="1">
      <formula>D5="日"</formula>
    </cfRule>
  </conditionalFormatting>
  <conditionalFormatting sqref="D30 D32 D36 D38 D40 D42 D34 D28 T15 D7 D9 D11 D13 D15 D17 D19 T5 T7 T17 T19 T11 T9 T13 D5">
    <cfRule type="expression" dxfId="983" priority="31" stopIfTrue="1">
      <formula>D5="土"</formula>
    </cfRule>
    <cfRule type="expression" dxfId="982" priority="32" stopIfTrue="1">
      <formula>D5="日"</formula>
    </cfRule>
  </conditionalFormatting>
  <conditionalFormatting sqref="C31:D31 C33:D33 C37:D37 C39:D39 C41:D41 C43:D43 C35:D35">
    <cfRule type="expression" dxfId="981" priority="30" stopIfTrue="1">
      <formula>D30="月"</formula>
    </cfRule>
  </conditionalFormatting>
  <conditionalFormatting sqref="U28 U30 U32 U34 U36 U38 U40 U42 E28 E30 E32 E34 E36 E38 E40 E42 U5 U7 U11 U13 U15 U17 U19 U9 E5 E7 E9 E11 E13 E15 E17 E19">
    <cfRule type="cellIs" dxfId="980" priority="29" stopIfTrue="1" operator="between">
      <formula>"1"</formula>
      <formula>"3"</formula>
    </cfRule>
  </conditionalFormatting>
  <conditionalFormatting sqref="AC24 M1">
    <cfRule type="expression" dxfId="979" priority="28" stopIfTrue="1">
      <formula>$J$7+$AC$5=21</formula>
    </cfRule>
  </conditionalFormatting>
  <conditionalFormatting sqref="AB24 L1">
    <cfRule type="expression" dxfId="978" priority="27" stopIfTrue="1">
      <formula>$J$7+$AB$5=21</formula>
    </cfRule>
  </conditionalFormatting>
  <conditionalFormatting sqref="AA24 K1">
    <cfRule type="cellIs" dxfId="977" priority="25" stopIfTrue="1" operator="between">
      <formula>"21"</formula>
      <formula>"22"</formula>
    </cfRule>
    <cfRule type="expression" dxfId="976" priority="26" stopIfTrue="1">
      <formula>$J$7+$AA$5=21</formula>
    </cfRule>
  </conditionalFormatting>
  <conditionalFormatting sqref="R5">
    <cfRule type="cellIs" dxfId="975" priority="22" stopIfTrue="1" operator="between">
      <formula>"1"</formula>
      <formula>"1"</formula>
    </cfRule>
  </conditionalFormatting>
  <conditionalFormatting sqref="S15">
    <cfRule type="expression" dxfId="974" priority="14" stopIfTrue="1">
      <formula>T15="土"</formula>
    </cfRule>
    <cfRule type="expression" dxfId="973" priority="15" stopIfTrue="1">
      <formula>T15="日"</formula>
    </cfRule>
  </conditionalFormatting>
  <conditionalFormatting sqref="C34">
    <cfRule type="expression" dxfId="972" priority="12" stopIfTrue="1">
      <formula>D34="土"</formula>
    </cfRule>
    <cfRule type="expression" dxfId="971" priority="13" stopIfTrue="1">
      <formula>D34="日"</formula>
    </cfRule>
  </conditionalFormatting>
  <conditionalFormatting sqref="C36">
    <cfRule type="expression" dxfId="970" priority="10" stopIfTrue="1">
      <formula>D36="土"</formula>
    </cfRule>
    <cfRule type="expression" dxfId="969" priority="11" stopIfTrue="1">
      <formula>D36="日"</formula>
    </cfRule>
  </conditionalFormatting>
  <conditionalFormatting sqref="C38">
    <cfRule type="expression" dxfId="968" priority="8" stopIfTrue="1">
      <formula>D38="土"</formula>
    </cfRule>
    <cfRule type="expression" dxfId="967" priority="9" stopIfTrue="1">
      <formula>D38="日"</formula>
    </cfRule>
  </conditionalFormatting>
  <conditionalFormatting sqref="C40">
    <cfRule type="expression" dxfId="966" priority="6" stopIfTrue="1">
      <formula>D40="土"</formula>
    </cfRule>
    <cfRule type="expression" dxfId="965" priority="7" stopIfTrue="1">
      <formula>D40="日"</formula>
    </cfRule>
  </conditionalFormatting>
  <conditionalFormatting sqref="C42">
    <cfRule type="expression" dxfId="964" priority="4" stopIfTrue="1">
      <formula>D42="土"</formula>
    </cfRule>
    <cfRule type="expression" dxfId="963" priority="5" stopIfTrue="1">
      <formula>D42="日"</formula>
    </cfRule>
  </conditionalFormatting>
  <conditionalFormatting sqref="C32:D32">
    <cfRule type="expression" dxfId="962" priority="3">
      <formula>$C$32=11</formula>
    </cfRule>
  </conditionalFormatting>
  <conditionalFormatting sqref="D29">
    <cfRule type="expression" dxfId="961" priority="2">
      <formula>IF($D$28="月","振替休日","")</formula>
    </cfRule>
  </conditionalFormatting>
  <conditionalFormatting sqref="C28:D28">
    <cfRule type="expression" dxfId="960" priority="1">
      <formula>$D$28="月"</formula>
    </cfRule>
  </conditionalFormatting>
  <dataValidations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CONCATENATE(年表!$K$14)</f>
        <v>8</v>
      </c>
      <c r="G2" s="621"/>
      <c r="H2" s="592" t="s">
        <v>1</v>
      </c>
      <c r="K2" s="42"/>
      <c r="L2" s="42"/>
      <c r="M2" s="42"/>
      <c r="N2" s="697" t="str">
        <f>CONCATENATE(年表!$F$3,"/",F2,"/25")</f>
        <v>2021/8/25</v>
      </c>
      <c r="O2" s="697"/>
      <c r="P2" s="698">
        <v>8</v>
      </c>
      <c r="Q2" s="699"/>
      <c r="R2" s="50"/>
      <c r="S2" s="113"/>
      <c r="T2" s="113"/>
      <c r="V2" s="621" t="str">
        <f>CONCATENATE(年表!$K$23)</f>
        <v>9</v>
      </c>
      <c r="W2" s="621"/>
      <c r="X2" s="592" t="s">
        <v>1</v>
      </c>
      <c r="Z2" s="44"/>
      <c r="AA2" s="42"/>
      <c r="AB2" s="42"/>
      <c r="AC2" s="42"/>
      <c r="AD2" s="601" t="str">
        <f>CONCATENATE(年表!$F$3,"/",V2,"/1")</f>
        <v>2021/9/1</v>
      </c>
      <c r="AE2" s="601"/>
      <c r="AF2" s="601"/>
    </row>
    <row r="3" spans="1:32" s="1" customFormat="1" ht="12" customHeight="1">
      <c r="A3" s="105"/>
      <c r="E3" s="86"/>
      <c r="F3" s="621"/>
      <c r="G3" s="621"/>
      <c r="H3" s="592"/>
      <c r="J3" s="434"/>
      <c r="K3" s="42"/>
      <c r="L3" s="42"/>
      <c r="M3" s="42"/>
      <c r="N3" s="712" t="str">
        <f>MID("日月火水木金土",WEEKDAY(N2,1),1)</f>
        <v>水</v>
      </c>
      <c r="O3" s="712"/>
      <c r="P3" s="700"/>
      <c r="Q3" s="701"/>
      <c r="R3" s="50"/>
      <c r="S3" s="113"/>
      <c r="T3" s="113"/>
      <c r="U3" s="87">
        <f>1-INT((MOD($G$2,4)/2))</f>
        <v>1</v>
      </c>
      <c r="V3" s="621"/>
      <c r="W3" s="621"/>
      <c r="X3" s="592"/>
      <c r="Z3" s="44"/>
      <c r="AA3" s="42"/>
      <c r="AB3" s="42"/>
      <c r="AC3" s="42"/>
      <c r="AD3" s="602" t="str">
        <f>MID("日月火水木金土",WEEKDAY(AD2,1),1)</f>
        <v>水</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水</v>
      </c>
      <c r="E5" s="680"/>
      <c r="F5" s="681"/>
      <c r="G5" s="681"/>
      <c r="H5" s="681"/>
      <c r="I5" s="681"/>
      <c r="J5" s="681"/>
      <c r="K5" s="681"/>
      <c r="L5" s="681"/>
      <c r="M5" s="681"/>
      <c r="N5" s="681"/>
      <c r="O5" s="681"/>
      <c r="P5" s="682"/>
      <c r="Q5" s="62"/>
      <c r="R5" s="58"/>
      <c r="S5" s="271">
        <v>1</v>
      </c>
      <c r="T5" s="273" t="str">
        <f>IF(S5="","",AD$3)</f>
        <v>水</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728"/>
      <c r="V6" s="729"/>
      <c r="W6" s="729"/>
      <c r="X6" s="729"/>
      <c r="Y6" s="729"/>
      <c r="Z6" s="729"/>
      <c r="AA6" s="729"/>
      <c r="AB6" s="729"/>
      <c r="AC6" s="729"/>
      <c r="AD6" s="729"/>
      <c r="AE6" s="729"/>
      <c r="AF6" s="730"/>
    </row>
    <row r="7" spans="1:32" s="53" customFormat="1" ht="16.5" customHeight="1">
      <c r="A7" s="138"/>
      <c r="C7" s="271">
        <f>C5+1</f>
        <v>26</v>
      </c>
      <c r="D7" s="273" t="str">
        <f>IF(D5="","",IF(SEARCH(D5,$N$1)&gt;0,MID($N$1,SEARCH(D5,$N$1)+1,1),""))</f>
        <v>木</v>
      </c>
      <c r="E7" s="680"/>
      <c r="F7" s="681"/>
      <c r="G7" s="681"/>
      <c r="H7" s="681"/>
      <c r="I7" s="681"/>
      <c r="J7" s="681"/>
      <c r="K7" s="681"/>
      <c r="L7" s="681"/>
      <c r="M7" s="681"/>
      <c r="N7" s="681"/>
      <c r="O7" s="681"/>
      <c r="P7" s="682"/>
      <c r="Q7" s="62"/>
      <c r="R7" s="54"/>
      <c r="S7" s="271">
        <f>S5+1</f>
        <v>2</v>
      </c>
      <c r="T7" s="273" t="str">
        <f>IF(T5="","",IF(SEARCH(T5,$N$1)&gt;0,MID($N$1,SEARCH(T5,$N$1)+1,1),""))</f>
        <v>木</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728"/>
      <c r="V8" s="729"/>
      <c r="W8" s="729"/>
      <c r="X8" s="729"/>
      <c r="Y8" s="729"/>
      <c r="Z8" s="729"/>
      <c r="AA8" s="729"/>
      <c r="AB8" s="729"/>
      <c r="AC8" s="729"/>
      <c r="AD8" s="729"/>
      <c r="AE8" s="729"/>
      <c r="AF8" s="730"/>
    </row>
    <row r="9" spans="1:32" s="53" customFormat="1" ht="16.5" customHeight="1">
      <c r="A9" s="138"/>
      <c r="C9" s="271">
        <f>C7+1</f>
        <v>27</v>
      </c>
      <c r="D9" s="273" t="str">
        <f>IF(D7="","",IF(SEARCH(D7,$N$1)&gt;0,MID($N$1,SEARCH(D7,$N$1)+1,1),""))</f>
        <v>金</v>
      </c>
      <c r="E9" s="680"/>
      <c r="F9" s="681"/>
      <c r="G9" s="681"/>
      <c r="H9" s="681"/>
      <c r="I9" s="681"/>
      <c r="J9" s="681"/>
      <c r="K9" s="681"/>
      <c r="L9" s="681"/>
      <c r="M9" s="681"/>
      <c r="N9" s="681"/>
      <c r="O9" s="681"/>
      <c r="P9" s="682"/>
      <c r="Q9" s="62"/>
      <c r="R9" s="58"/>
      <c r="S9" s="271">
        <f>S7+1</f>
        <v>3</v>
      </c>
      <c r="T9" s="273" t="str">
        <f>IF(T7="","",IF(SEARCH(T7,$N$1)&gt;0,MID($N$1,SEARCH(T7,$N$1)+1,1),""))</f>
        <v>金</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728" t="s">
        <v>110</v>
      </c>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土</v>
      </c>
      <c r="E11" s="680"/>
      <c r="F11" s="681"/>
      <c r="G11" s="681"/>
      <c r="H11" s="681"/>
      <c r="I11" s="681"/>
      <c r="J11" s="681"/>
      <c r="K11" s="681"/>
      <c r="L11" s="681"/>
      <c r="M11" s="681"/>
      <c r="N11" s="681"/>
      <c r="O11" s="681"/>
      <c r="P11" s="682"/>
      <c r="Q11" s="62"/>
      <c r="R11" s="54"/>
      <c r="S11" s="271">
        <f>S9+1</f>
        <v>4</v>
      </c>
      <c r="T11" s="273" t="str">
        <f>IF(T9="","",IF(SEARCH(T9,$N$1)&gt;0,MID($N$1,SEARCH(T9,$N$1)+1,1),""))</f>
        <v>土</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728"/>
      <c r="V12" s="729"/>
      <c r="W12" s="729"/>
      <c r="X12" s="729"/>
      <c r="Y12" s="729"/>
      <c r="Z12" s="729"/>
      <c r="AA12" s="729"/>
      <c r="AB12" s="729"/>
      <c r="AC12" s="729"/>
      <c r="AD12" s="729"/>
      <c r="AE12" s="729"/>
      <c r="AF12" s="730"/>
    </row>
    <row r="13" spans="1:32" s="49" customFormat="1" ht="16.5" customHeight="1">
      <c r="A13" s="66"/>
      <c r="C13" s="271">
        <f>C11+1</f>
        <v>29</v>
      </c>
      <c r="D13" s="273" t="str">
        <f>IF(D11="","",IF(SEARCH(D11,$N$1)&gt;0,MID($N$1,SEARCH(D11,$N$1)+1,1),""))</f>
        <v>日</v>
      </c>
      <c r="E13" s="680"/>
      <c r="F13" s="681"/>
      <c r="G13" s="681"/>
      <c r="H13" s="681"/>
      <c r="I13" s="681"/>
      <c r="J13" s="681"/>
      <c r="K13" s="681"/>
      <c r="L13" s="681"/>
      <c r="M13" s="681"/>
      <c r="N13" s="681"/>
      <c r="O13" s="681"/>
      <c r="P13" s="682"/>
      <c r="Q13" s="62"/>
      <c r="R13" s="58"/>
      <c r="S13" s="271">
        <f>S11+1</f>
        <v>5</v>
      </c>
      <c r="T13" s="273" t="str">
        <f>IF(T11="","",IF(SEARCH(T11,$N$1)&gt;0,MID($N$1,SEARCH(T11,$N$1)+1,1),""))</f>
        <v>日</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378">
        <v>8</v>
      </c>
      <c r="R14" s="54"/>
      <c r="S14" s="710"/>
      <c r="T14" s="711"/>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月</v>
      </c>
      <c r="E15" s="680"/>
      <c r="F15" s="681"/>
      <c r="G15" s="681"/>
      <c r="H15" s="681"/>
      <c r="I15" s="681"/>
      <c r="J15" s="681"/>
      <c r="K15" s="681"/>
      <c r="L15" s="681"/>
      <c r="M15" s="681"/>
      <c r="N15" s="681"/>
      <c r="O15" s="681"/>
      <c r="P15" s="682"/>
      <c r="Q15" s="62"/>
      <c r="R15" s="54"/>
      <c r="S15" s="271">
        <f>S13+1</f>
        <v>6</v>
      </c>
      <c r="T15" s="273" t="str">
        <f>IF(T13="","",IF(SEARCH(T13,$N$1)&gt;0,MID($N$1,SEARCH(T13,$N$1)+1,1),""))</f>
        <v>月</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683"/>
      <c r="V16" s="684"/>
      <c r="W16" s="684"/>
      <c r="X16" s="684"/>
      <c r="Y16" s="684"/>
      <c r="Z16" s="684"/>
      <c r="AA16" s="684"/>
      <c r="AB16" s="684"/>
      <c r="AC16" s="684"/>
      <c r="AD16" s="684"/>
      <c r="AE16" s="684"/>
      <c r="AF16" s="685"/>
    </row>
    <row r="17" spans="1:33" s="49" customFormat="1" ht="16.5" customHeight="1">
      <c r="A17" s="66"/>
      <c r="C17" s="271">
        <f>C15+1</f>
        <v>31</v>
      </c>
      <c r="D17" s="273" t="str">
        <f>IF(D15="","",IF(SEARCH(D15,$N$1)&gt;0,MID($N$1,SEARCH(D15,$N$1)+1,1),""))</f>
        <v>火</v>
      </c>
      <c r="E17" s="680"/>
      <c r="F17" s="681"/>
      <c r="G17" s="681"/>
      <c r="H17" s="681"/>
      <c r="I17" s="681"/>
      <c r="J17" s="681"/>
      <c r="K17" s="681"/>
      <c r="L17" s="681"/>
      <c r="M17" s="681"/>
      <c r="N17" s="681"/>
      <c r="O17" s="681"/>
      <c r="P17" s="682"/>
      <c r="Q17" s="62"/>
      <c r="R17" s="58"/>
      <c r="S17" s="271">
        <f>S15+1</f>
        <v>7</v>
      </c>
      <c r="T17" s="273" t="str">
        <f>IF(T15="","",IF(SEARCH(T15,$N$1)&gt;0,MID($N$1,SEARCH(T15,$N$1)+1,1),""))</f>
        <v>火</v>
      </c>
      <c r="U17" s="680"/>
      <c r="V17" s="681"/>
      <c r="W17" s="681"/>
      <c r="X17" s="681"/>
      <c r="Y17" s="681"/>
      <c r="Z17" s="681"/>
      <c r="AA17" s="681"/>
      <c r="AB17" s="681"/>
      <c r="AC17" s="681"/>
      <c r="AD17" s="681"/>
      <c r="AE17" s="681"/>
      <c r="AF17" s="682"/>
    </row>
    <row r="18" spans="1:33" s="49" customFormat="1" ht="46.5" customHeight="1">
      <c r="A18" s="66"/>
      <c r="C18" s="708"/>
      <c r="D18" s="709"/>
      <c r="E18" s="683"/>
      <c r="F18" s="684"/>
      <c r="G18" s="684"/>
      <c r="H18" s="684"/>
      <c r="I18" s="684"/>
      <c r="J18" s="684"/>
      <c r="K18" s="684"/>
      <c r="L18" s="684"/>
      <c r="M18" s="684"/>
      <c r="N18" s="684"/>
      <c r="O18" s="684"/>
      <c r="P18" s="685"/>
      <c r="Q18" s="63"/>
      <c r="R18" s="54"/>
      <c r="S18" s="710"/>
      <c r="T18" s="711"/>
      <c r="U18" s="683"/>
      <c r="V18" s="684"/>
      <c r="W18" s="684"/>
      <c r="X18" s="684"/>
      <c r="Y18" s="684"/>
      <c r="Z18" s="684"/>
      <c r="AA18" s="684"/>
      <c r="AB18" s="684"/>
      <c r="AC18" s="684"/>
      <c r="AD18" s="684"/>
      <c r="AE18" s="684"/>
      <c r="AF18" s="685"/>
    </row>
    <row r="19" spans="1:33" s="49" customFormat="1" ht="16.5" customHeight="1">
      <c r="A19" s="66"/>
      <c r="C19" s="271"/>
      <c r="D19" s="273"/>
      <c r="E19" s="680"/>
      <c r="F19" s="681"/>
      <c r="G19" s="681"/>
      <c r="H19" s="681"/>
      <c r="I19" s="681"/>
      <c r="J19" s="681"/>
      <c r="K19" s="681"/>
      <c r="L19" s="681"/>
      <c r="M19" s="681"/>
      <c r="N19" s="681"/>
      <c r="O19" s="681"/>
      <c r="P19" s="682"/>
      <c r="Q19" s="62"/>
      <c r="R19" s="54"/>
      <c r="S19" s="271">
        <f>S17+1</f>
        <v>8</v>
      </c>
      <c r="T19" s="273" t="str">
        <f>IF(T17="","",IF(SEARCH(T17,$N$1)&gt;0,MID($N$1,SEARCH(T17,$N$1)+1,1),""))</f>
        <v>水</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t="str">
        <f>CONCATENATE(年表!$K$23)</f>
        <v>9</v>
      </c>
      <c r="G25" s="621"/>
      <c r="H25" s="592" t="s">
        <v>1</v>
      </c>
      <c r="I25" s="61"/>
      <c r="J25" s="433">
        <f>INT(23.2488+0.242194*(年表!$F$3-1980)-INT((年表!$F$3-1980)/4))</f>
        <v>23</v>
      </c>
      <c r="K25" s="55"/>
      <c r="L25" s="55"/>
      <c r="M25" s="592"/>
      <c r="N25" s="697" t="str">
        <f>CONCATENATE(年表!$F$3,"/",F25,"/1")</f>
        <v>2021/9/1</v>
      </c>
      <c r="O25" s="697"/>
      <c r="P25" s="698">
        <v>9</v>
      </c>
      <c r="Q25" s="699"/>
      <c r="R25" s="50"/>
      <c r="S25" s="1"/>
      <c r="T25" s="1"/>
      <c r="U25" s="1"/>
      <c r="V25" s="621">
        <v>9</v>
      </c>
      <c r="W25" s="621"/>
      <c r="X25" s="592" t="s">
        <v>1</v>
      </c>
      <c r="Y25" s="1"/>
      <c r="Z25" s="44"/>
      <c r="AA25" s="42"/>
      <c r="AB25" s="42"/>
      <c r="AC25" s="42"/>
      <c r="AD25" s="601" t="str">
        <f>CONCATENATE(年表!$F$3,"/",V25,"/17")</f>
        <v>2021/9/17</v>
      </c>
      <c r="AE25" s="601"/>
      <c r="AF25" s="601"/>
    </row>
    <row r="26" spans="1:33" s="49" customFormat="1" ht="12" customHeight="1">
      <c r="A26" s="66"/>
      <c r="B26" s="1"/>
      <c r="C26" s="48"/>
      <c r="D26" s="47"/>
      <c r="E26" s="47"/>
      <c r="F26" s="621"/>
      <c r="G26" s="621"/>
      <c r="H26" s="592"/>
      <c r="I26" s="61"/>
      <c r="J26" s="434">
        <f>1-SIGN(MOD(年表!$F$3,4)/2)</f>
        <v>0</v>
      </c>
      <c r="K26" s="55"/>
      <c r="L26" s="55"/>
      <c r="M26" s="592"/>
      <c r="N26" s="712" t="str">
        <f>MID("日月火水木金土",WEEKDAY(N25,1),1)</f>
        <v>水</v>
      </c>
      <c r="O26" s="712"/>
      <c r="P26" s="700"/>
      <c r="Q26" s="701"/>
      <c r="R26" s="50"/>
      <c r="S26" s="1"/>
      <c r="T26" s="1"/>
      <c r="U26" s="86"/>
      <c r="V26" s="621"/>
      <c r="W26" s="621"/>
      <c r="X26" s="592"/>
      <c r="Y26" s="1"/>
      <c r="Z26" s="44"/>
      <c r="AA26" s="42"/>
      <c r="AB26" s="42"/>
      <c r="AC26" s="42"/>
      <c r="AD26" s="602" t="str">
        <f>MID("日月火水木金土",WEEKDAY(AD25,1),1)</f>
        <v>金</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木</v>
      </c>
      <c r="E28" s="680"/>
      <c r="F28" s="681"/>
      <c r="G28" s="681"/>
      <c r="H28" s="681"/>
      <c r="I28" s="681"/>
      <c r="J28" s="681"/>
      <c r="K28" s="681"/>
      <c r="L28" s="681"/>
      <c r="M28" s="681"/>
      <c r="N28" s="681"/>
      <c r="O28" s="681"/>
      <c r="P28" s="682"/>
      <c r="Q28" s="62"/>
      <c r="R28" s="78"/>
      <c r="S28" s="271">
        <v>17</v>
      </c>
      <c r="T28" s="273" t="str">
        <f>IF(S28="","",AD$26)</f>
        <v>金</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t="str">
        <f>IF(T28="月","敬老の日","")</f>
        <v/>
      </c>
      <c r="T29" s="709"/>
      <c r="U29" s="728" t="s">
        <v>109</v>
      </c>
      <c r="V29" s="729"/>
      <c r="W29" s="729"/>
      <c r="X29" s="729"/>
      <c r="Y29" s="729"/>
      <c r="Z29" s="729"/>
      <c r="AA29" s="729"/>
      <c r="AB29" s="729"/>
      <c r="AC29" s="729"/>
      <c r="AD29" s="729"/>
      <c r="AE29" s="729"/>
      <c r="AF29" s="730"/>
    </row>
    <row r="30" spans="1:33" ht="16.5" customHeight="1">
      <c r="A30" s="91"/>
      <c r="B30" s="79"/>
      <c r="C30" s="271">
        <f>C28+1</f>
        <v>10</v>
      </c>
      <c r="D30" s="273" t="str">
        <f>IF(D28="","",IF(SEARCH(D28,$N$1)&gt;0,MID($N$1,SEARCH(D28,$N$1)+1,1),""))</f>
        <v>金</v>
      </c>
      <c r="E30" s="680"/>
      <c r="F30" s="681"/>
      <c r="G30" s="681"/>
      <c r="H30" s="681"/>
      <c r="I30" s="681"/>
      <c r="J30" s="681"/>
      <c r="K30" s="681"/>
      <c r="L30" s="681"/>
      <c r="M30" s="681"/>
      <c r="N30" s="681"/>
      <c r="O30" s="681"/>
      <c r="P30" s="682"/>
      <c r="Q30" s="62"/>
      <c r="R30" s="78"/>
      <c r="S30" s="271">
        <f>S28+1</f>
        <v>18</v>
      </c>
      <c r="T30" s="273" t="str">
        <f>IF(T28="","",IF(SEARCH(T28,$N$1)&gt;0,MID($N$1,SEARCH(T28,$N$1)+1,1),""))</f>
        <v>土</v>
      </c>
      <c r="U30" s="680"/>
      <c r="V30" s="681"/>
      <c r="W30" s="681"/>
      <c r="X30" s="681"/>
      <c r="Y30" s="681"/>
      <c r="Z30" s="681"/>
      <c r="AA30" s="681"/>
      <c r="AB30" s="681"/>
      <c r="AC30" s="681"/>
      <c r="AD30" s="681"/>
      <c r="AE30" s="681"/>
      <c r="AF30" s="682"/>
    </row>
    <row r="31" spans="1:33" ht="46.5" customHeight="1">
      <c r="A31" s="91"/>
      <c r="B31" s="79"/>
      <c r="C31" s="708" t="str">
        <f>IF(D30="月","敬老の日","")</f>
        <v/>
      </c>
      <c r="D31" s="709"/>
      <c r="E31" s="683"/>
      <c r="F31" s="684"/>
      <c r="G31" s="684"/>
      <c r="H31" s="684"/>
      <c r="I31" s="684"/>
      <c r="J31" s="684"/>
      <c r="K31" s="684"/>
      <c r="L31" s="684"/>
      <c r="M31" s="684"/>
      <c r="N31" s="684"/>
      <c r="O31" s="684"/>
      <c r="P31" s="685"/>
      <c r="Q31" s="63"/>
      <c r="R31" s="78"/>
      <c r="S31" s="708" t="str">
        <f>IF(T30="月","敬老の日","")</f>
        <v/>
      </c>
      <c r="T31" s="709"/>
      <c r="U31" s="728"/>
      <c r="V31" s="729"/>
      <c r="W31" s="729"/>
      <c r="X31" s="729"/>
      <c r="Y31" s="729"/>
      <c r="Z31" s="729"/>
      <c r="AA31" s="729"/>
      <c r="AB31" s="729"/>
      <c r="AC31" s="729"/>
      <c r="AD31" s="729"/>
      <c r="AE31" s="729"/>
      <c r="AF31" s="730"/>
    </row>
    <row r="32" spans="1:33" ht="16.5" customHeight="1">
      <c r="A32" s="91"/>
      <c r="B32" s="79"/>
      <c r="C32" s="271">
        <f>C30+1</f>
        <v>11</v>
      </c>
      <c r="D32" s="273" t="str">
        <f>IF(D30="","",IF(SEARCH(D30,$N$1)&gt;0,MID($N$1,SEARCH(D30,$N$1)+1,1),""))</f>
        <v>土</v>
      </c>
      <c r="E32" s="680"/>
      <c r="F32" s="681"/>
      <c r="G32" s="681"/>
      <c r="H32" s="681"/>
      <c r="I32" s="681"/>
      <c r="J32" s="681"/>
      <c r="K32" s="681"/>
      <c r="L32" s="681"/>
      <c r="M32" s="681"/>
      <c r="N32" s="681"/>
      <c r="O32" s="681"/>
      <c r="P32" s="682"/>
      <c r="Q32" s="62"/>
      <c r="R32" s="78"/>
      <c r="S32" s="271">
        <f>S30+1</f>
        <v>19</v>
      </c>
      <c r="T32" s="273" t="str">
        <f>IF(T30="","",IF(SEARCH(T30,$N$1)&gt;0,MID($N$1,SEARCH(T30,$N$1)+1,1),""))</f>
        <v>日</v>
      </c>
      <c r="U32" s="680"/>
      <c r="V32" s="681"/>
      <c r="W32" s="681"/>
      <c r="X32" s="681"/>
      <c r="Y32" s="681"/>
      <c r="Z32" s="681"/>
      <c r="AA32" s="681"/>
      <c r="AB32" s="681"/>
      <c r="AC32" s="681"/>
      <c r="AD32" s="681"/>
      <c r="AE32" s="681"/>
      <c r="AF32" s="682"/>
    </row>
    <row r="33" spans="1:32" ht="46.5" customHeight="1">
      <c r="A33" s="91"/>
      <c r="B33" s="79"/>
      <c r="C33" s="735"/>
      <c r="D33" s="736"/>
      <c r="E33" s="683"/>
      <c r="F33" s="684"/>
      <c r="G33" s="684"/>
      <c r="H33" s="684"/>
      <c r="I33" s="684"/>
      <c r="J33" s="684"/>
      <c r="K33" s="684"/>
      <c r="L33" s="684"/>
      <c r="M33" s="684"/>
      <c r="N33" s="684"/>
      <c r="O33" s="684"/>
      <c r="P33" s="685"/>
      <c r="Q33" s="63"/>
      <c r="R33" s="78"/>
      <c r="S33" s="708" t="str">
        <f>IF(T32="月","敬老の日","")</f>
        <v/>
      </c>
      <c r="T33" s="709"/>
      <c r="U33" s="683"/>
      <c r="V33" s="684"/>
      <c r="W33" s="684"/>
      <c r="X33" s="684"/>
      <c r="Y33" s="684"/>
      <c r="Z33" s="684"/>
      <c r="AA33" s="684"/>
      <c r="AB33" s="684"/>
      <c r="AC33" s="684"/>
      <c r="AD33" s="684"/>
      <c r="AE33" s="684"/>
      <c r="AF33" s="685"/>
    </row>
    <row r="34" spans="1:32" ht="16.5" customHeight="1">
      <c r="A34" s="91"/>
      <c r="B34" s="79"/>
      <c r="C34" s="271">
        <f>C32+1</f>
        <v>12</v>
      </c>
      <c r="D34" s="273" t="str">
        <f>IF(D32="","",IF(SEARCH(D32,$N$1)&gt;0,MID($N$1,SEARCH(D32,$N$1)+1,1),""))</f>
        <v>日</v>
      </c>
      <c r="E34" s="680"/>
      <c r="F34" s="681"/>
      <c r="G34" s="681"/>
      <c r="H34" s="681"/>
      <c r="I34" s="681"/>
      <c r="J34" s="681"/>
      <c r="K34" s="681"/>
      <c r="L34" s="681"/>
      <c r="M34" s="681"/>
      <c r="N34" s="681"/>
      <c r="O34" s="681"/>
      <c r="P34" s="682"/>
      <c r="Q34" s="62"/>
      <c r="R34" s="78"/>
      <c r="S34" s="271">
        <f>S32+1</f>
        <v>20</v>
      </c>
      <c r="T34" s="273" t="str">
        <f>IF(T32="","",IF(SEARCH(T32,$N$1)&gt;0,MID($N$1,SEARCH(T32,$N$1)+1,1),""))</f>
        <v>月</v>
      </c>
      <c r="U34" s="680"/>
      <c r="V34" s="681"/>
      <c r="W34" s="681"/>
      <c r="X34" s="681"/>
      <c r="Y34" s="681"/>
      <c r="Z34" s="681"/>
      <c r="AA34" s="681"/>
      <c r="AB34" s="681"/>
      <c r="AC34" s="681"/>
      <c r="AD34" s="681"/>
      <c r="AE34" s="681"/>
      <c r="AF34" s="682"/>
    </row>
    <row r="35" spans="1:32" ht="46.5" customHeight="1">
      <c r="A35" s="91"/>
      <c r="B35" s="79"/>
      <c r="C35" s="708" t="str">
        <f>IF(D34="月","敬老の日","")</f>
        <v/>
      </c>
      <c r="D35" s="709"/>
      <c r="E35" s="683"/>
      <c r="F35" s="684"/>
      <c r="G35" s="684"/>
      <c r="H35" s="684"/>
      <c r="I35" s="684"/>
      <c r="J35" s="684"/>
      <c r="K35" s="684"/>
      <c r="L35" s="684"/>
      <c r="M35" s="684"/>
      <c r="N35" s="684"/>
      <c r="O35" s="684"/>
      <c r="P35" s="685"/>
      <c r="Q35" s="63"/>
      <c r="R35" s="78"/>
      <c r="S35" s="708" t="str">
        <f>IF(T34="月","敬老の日","")</f>
        <v>敬老の日</v>
      </c>
      <c r="T35" s="709"/>
      <c r="U35" s="683"/>
      <c r="V35" s="684"/>
      <c r="W35" s="684"/>
      <c r="X35" s="684"/>
      <c r="Y35" s="684"/>
      <c r="Z35" s="684"/>
      <c r="AA35" s="684"/>
      <c r="AB35" s="684"/>
      <c r="AC35" s="684"/>
      <c r="AD35" s="684"/>
      <c r="AE35" s="684"/>
      <c r="AF35" s="685"/>
    </row>
    <row r="36" spans="1:32" ht="16.5" customHeight="1">
      <c r="A36" s="91"/>
      <c r="B36" s="79"/>
      <c r="C36" s="271">
        <f>C34+1</f>
        <v>13</v>
      </c>
      <c r="D36" s="273" t="str">
        <f>IF(D34="","",IF(SEARCH(D34,$N$1)&gt;0,MID($N$1,SEARCH(D34,$N$1)+1,1),""))</f>
        <v>月</v>
      </c>
      <c r="E36" s="680"/>
      <c r="F36" s="681"/>
      <c r="G36" s="681"/>
      <c r="H36" s="681"/>
      <c r="I36" s="681"/>
      <c r="J36" s="681"/>
      <c r="K36" s="681"/>
      <c r="L36" s="681"/>
      <c r="M36" s="681"/>
      <c r="N36" s="681"/>
      <c r="O36" s="681"/>
      <c r="P36" s="682"/>
      <c r="Q36" s="62"/>
      <c r="R36" s="78"/>
      <c r="S36" s="271">
        <f>S34+1</f>
        <v>21</v>
      </c>
      <c r="T36" s="273" t="str">
        <f>IF(T34="","",IF(SEARCH(T34,$N$1)&gt;0,MID($N$1,SEARCH(T34,$N$1)+1,1),""))</f>
        <v>火</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35" t="str">
        <f>IF(T36="月","敬老の日","")</f>
        <v/>
      </c>
      <c r="T37" s="736"/>
      <c r="U37" s="683"/>
      <c r="V37" s="684"/>
      <c r="W37" s="684"/>
      <c r="X37" s="684"/>
      <c r="Y37" s="684"/>
      <c r="Z37" s="684"/>
      <c r="AA37" s="684"/>
      <c r="AB37" s="684"/>
      <c r="AC37" s="684"/>
      <c r="AD37" s="684"/>
      <c r="AE37" s="684"/>
      <c r="AF37" s="685"/>
    </row>
    <row r="38" spans="1:32" ht="16.5" customHeight="1">
      <c r="A38" s="91"/>
      <c r="B38" s="79"/>
      <c r="C38" s="271">
        <f>C36+1</f>
        <v>14</v>
      </c>
      <c r="D38" s="273" t="str">
        <f>IF(D36="","",IF(SEARCH(D36,$N$1)&gt;0,MID($N$1,SEARCH(D36,$N$1)+1,1),""))</f>
        <v>火</v>
      </c>
      <c r="E38" s="680"/>
      <c r="F38" s="681"/>
      <c r="G38" s="681"/>
      <c r="H38" s="681"/>
      <c r="I38" s="681"/>
      <c r="J38" s="681"/>
      <c r="K38" s="681"/>
      <c r="L38" s="681"/>
      <c r="M38" s="681"/>
      <c r="N38" s="681"/>
      <c r="O38" s="681"/>
      <c r="P38" s="682"/>
      <c r="Q38" s="62"/>
      <c r="R38" s="78"/>
      <c r="S38" s="271">
        <f>S36+1</f>
        <v>22</v>
      </c>
      <c r="T38" s="273" t="str">
        <f>IF(T36="","",IF(SEARCH(T36,$N$1)&gt;0,MID($N$1,SEARCH(T36,$N$1)+1,1),""))</f>
        <v>水</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33" t="str">
        <f>IF($J$25=22,"秋分の日","")</f>
        <v/>
      </c>
      <c r="T39" s="734"/>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水</v>
      </c>
      <c r="E40" s="680"/>
      <c r="F40" s="681"/>
      <c r="G40" s="681"/>
      <c r="H40" s="681"/>
      <c r="I40" s="681"/>
      <c r="J40" s="681"/>
      <c r="K40" s="681"/>
      <c r="L40" s="681"/>
      <c r="M40" s="681"/>
      <c r="N40" s="681"/>
      <c r="O40" s="681"/>
      <c r="P40" s="682"/>
      <c r="Q40" s="62"/>
      <c r="R40" s="78"/>
      <c r="S40" s="461">
        <f>S38+1</f>
        <v>23</v>
      </c>
      <c r="T40" s="273" t="str">
        <f>IF(T38="","",IF(SEARCH(T38,$N$1)&gt;0,MID($N$1,SEARCH(T38,$N$1)+1,1),""))</f>
        <v>木</v>
      </c>
      <c r="U40" s="680"/>
      <c r="V40" s="681"/>
      <c r="W40" s="681"/>
      <c r="X40" s="681"/>
      <c r="Y40" s="681"/>
      <c r="Z40" s="681"/>
      <c r="AA40" s="681"/>
      <c r="AB40" s="681"/>
      <c r="AC40" s="681"/>
      <c r="AD40" s="681"/>
      <c r="AE40" s="681"/>
      <c r="AF40" s="682"/>
    </row>
    <row r="41" spans="1:32" ht="46.5" customHeight="1">
      <c r="A41" s="91"/>
      <c r="B41" s="79"/>
      <c r="C41" s="735" t="str">
        <f>IF(D40="月","敬老の日","")</f>
        <v/>
      </c>
      <c r="D41" s="736"/>
      <c r="E41" s="728"/>
      <c r="F41" s="729"/>
      <c r="G41" s="729"/>
      <c r="H41" s="729"/>
      <c r="I41" s="729"/>
      <c r="J41" s="729"/>
      <c r="K41" s="729"/>
      <c r="L41" s="729"/>
      <c r="M41" s="729"/>
      <c r="N41" s="729"/>
      <c r="O41" s="729"/>
      <c r="P41" s="730"/>
      <c r="Q41" s="63"/>
      <c r="R41" s="78"/>
      <c r="S41" s="733" t="str">
        <f>IF($J$25=23,"秋分の日","")</f>
        <v>秋分の日</v>
      </c>
      <c r="T41" s="734"/>
      <c r="U41" s="683"/>
      <c r="V41" s="684"/>
      <c r="W41" s="684"/>
      <c r="X41" s="684"/>
      <c r="Y41" s="684"/>
      <c r="Z41" s="684"/>
      <c r="AA41" s="684"/>
      <c r="AB41" s="684"/>
      <c r="AC41" s="684"/>
      <c r="AD41" s="684"/>
      <c r="AE41" s="684"/>
      <c r="AF41" s="685"/>
    </row>
    <row r="42" spans="1:32" ht="16.5" customHeight="1">
      <c r="A42" s="91"/>
      <c r="B42" s="79"/>
      <c r="C42" s="271">
        <f>C40+1</f>
        <v>16</v>
      </c>
      <c r="D42" s="273" t="str">
        <f>IF(D40="","",IF(SEARCH(D40,$N$1)&gt;0,MID($N$1,SEARCH(D40,$N$1)+1,1),""))</f>
        <v>木</v>
      </c>
      <c r="E42" s="680"/>
      <c r="F42" s="681"/>
      <c r="G42" s="681"/>
      <c r="H42" s="681"/>
      <c r="I42" s="681"/>
      <c r="J42" s="681"/>
      <c r="K42" s="681"/>
      <c r="L42" s="681"/>
      <c r="M42" s="681"/>
      <c r="N42" s="681"/>
      <c r="O42" s="681"/>
      <c r="P42" s="682"/>
      <c r="Q42" s="62"/>
      <c r="R42" s="78"/>
      <c r="S42" s="271">
        <f>S40+1</f>
        <v>24</v>
      </c>
      <c r="T42" s="273" t="str">
        <f>IF(T40="","",IF(SEARCH(T40,$N$1)&gt;0,MID($N$1,SEARCH(T40,$N$1)+1,1),""))</f>
        <v>金</v>
      </c>
      <c r="U42" s="680"/>
      <c r="V42" s="681"/>
      <c r="W42" s="681"/>
      <c r="X42" s="681"/>
      <c r="Y42" s="681"/>
      <c r="Z42" s="681"/>
      <c r="AA42" s="681"/>
      <c r="AB42" s="681"/>
      <c r="AC42" s="681"/>
      <c r="AD42" s="681"/>
      <c r="AE42" s="681"/>
      <c r="AF42" s="682"/>
    </row>
    <row r="43" spans="1:32" ht="46.5" customHeight="1">
      <c r="A43" s="91"/>
      <c r="B43" s="79"/>
      <c r="C43" s="735" t="str">
        <f>IF(D42="月","敬老の日","")</f>
        <v/>
      </c>
      <c r="D43" s="736"/>
      <c r="E43" s="728"/>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F2:G3"/>
    <mergeCell ref="E14:P14"/>
    <mergeCell ref="E15:P15"/>
    <mergeCell ref="H2:H3"/>
    <mergeCell ref="E6:P6"/>
    <mergeCell ref="E7:P7"/>
    <mergeCell ref="E20:P20"/>
    <mergeCell ref="P25:Q26"/>
    <mergeCell ref="AD1:AF1"/>
    <mergeCell ref="AD2:AF2"/>
    <mergeCell ref="AD3:AF3"/>
    <mergeCell ref="X2:X3"/>
    <mergeCell ref="V2:W3"/>
    <mergeCell ref="N1:O1"/>
    <mergeCell ref="N2:O2"/>
    <mergeCell ref="N3:O3"/>
    <mergeCell ref="P2:Q3"/>
    <mergeCell ref="AD24:AF24"/>
    <mergeCell ref="U15:AF15"/>
    <mergeCell ref="U16:AF16"/>
    <mergeCell ref="U17:AF17"/>
    <mergeCell ref="U18:AF18"/>
    <mergeCell ref="U19:AF19"/>
    <mergeCell ref="S20:T20"/>
    <mergeCell ref="C14:D14"/>
    <mergeCell ref="S12:T12"/>
    <mergeCell ref="E13:P13"/>
    <mergeCell ref="U13:AF13"/>
    <mergeCell ref="E11:P11"/>
    <mergeCell ref="C6:D6"/>
    <mergeCell ref="C12:D12"/>
    <mergeCell ref="C10:D10"/>
    <mergeCell ref="U6:AF6"/>
    <mergeCell ref="U14:AF14"/>
    <mergeCell ref="C20:D20"/>
    <mergeCell ref="E5:P5"/>
    <mergeCell ref="U20:AF20"/>
    <mergeCell ref="E12:P12"/>
    <mergeCell ref="E9:P9"/>
    <mergeCell ref="E10:P10"/>
    <mergeCell ref="U11:AF11"/>
    <mergeCell ref="U7:AF7"/>
    <mergeCell ref="S14:T14"/>
    <mergeCell ref="E18:P18"/>
    <mergeCell ref="U5:AF5"/>
    <mergeCell ref="U9:AF9"/>
    <mergeCell ref="U10:AF10"/>
    <mergeCell ref="C18:D18"/>
    <mergeCell ref="S16:T16"/>
    <mergeCell ref="S18:T18"/>
    <mergeCell ref="S6:T6"/>
    <mergeCell ref="U12:AF12"/>
    <mergeCell ref="C8:D8"/>
    <mergeCell ref="C16:D16"/>
    <mergeCell ref="S8:T8"/>
    <mergeCell ref="S10:T10"/>
    <mergeCell ref="U8:AF8"/>
    <mergeCell ref="E8:P8"/>
    <mergeCell ref="E19:P19"/>
    <mergeCell ref="N24:O24"/>
    <mergeCell ref="E16:P16"/>
    <mergeCell ref="E17:P17"/>
    <mergeCell ref="X25:X26"/>
    <mergeCell ref="V25:W26"/>
    <mergeCell ref="AD25:AF25"/>
    <mergeCell ref="AD26:AF26"/>
    <mergeCell ref="M25:M26"/>
    <mergeCell ref="F25:G26"/>
    <mergeCell ref="H25:H26"/>
    <mergeCell ref="N26:O26"/>
    <mergeCell ref="E28:P28"/>
    <mergeCell ref="U28:AF28"/>
    <mergeCell ref="N25:O25"/>
    <mergeCell ref="E34:P34"/>
    <mergeCell ref="U34:AF34"/>
    <mergeCell ref="C37:D37"/>
    <mergeCell ref="E37:P37"/>
    <mergeCell ref="S37:T37"/>
    <mergeCell ref="U37:AF37"/>
    <mergeCell ref="E36:P36"/>
    <mergeCell ref="U36:AF36"/>
    <mergeCell ref="C29:D29"/>
    <mergeCell ref="E29:P29"/>
    <mergeCell ref="S29:T29"/>
    <mergeCell ref="U29:AF29"/>
    <mergeCell ref="C31:D31"/>
    <mergeCell ref="E31:P31"/>
    <mergeCell ref="S31:T31"/>
    <mergeCell ref="U31:AF31"/>
    <mergeCell ref="C33:D33"/>
    <mergeCell ref="E33:P33"/>
    <mergeCell ref="S33:T33"/>
    <mergeCell ref="U33:AF33"/>
    <mergeCell ref="E32:P32"/>
    <mergeCell ref="U32:AF32"/>
    <mergeCell ref="E30:P30"/>
    <mergeCell ref="U30:AF30"/>
    <mergeCell ref="E38:P38"/>
    <mergeCell ref="U38:AF38"/>
    <mergeCell ref="C41:D41"/>
    <mergeCell ref="E41:P41"/>
    <mergeCell ref="S41:T41"/>
    <mergeCell ref="U41:AF41"/>
    <mergeCell ref="E40:P40"/>
    <mergeCell ref="U40:AF40"/>
    <mergeCell ref="C35:D35"/>
    <mergeCell ref="E35:P35"/>
    <mergeCell ref="S35:T35"/>
    <mergeCell ref="U35:AF35"/>
    <mergeCell ref="E42:P42"/>
    <mergeCell ref="U42:AF42"/>
    <mergeCell ref="C43:D43"/>
    <mergeCell ref="E43:P43"/>
    <mergeCell ref="S43:T43"/>
    <mergeCell ref="U43:AF43"/>
    <mergeCell ref="C39:D39"/>
    <mergeCell ref="E39:P39"/>
    <mergeCell ref="S39:T39"/>
    <mergeCell ref="U39:AF39"/>
  </mergeCells>
  <phoneticPr fontId="2"/>
  <conditionalFormatting sqref="C7 C9 C11 C13 C15 C17 C19 C5 S5 S7 S17 S19 C28 S11 S9 S13">
    <cfRule type="expression" dxfId="959" priority="233" stopIfTrue="1">
      <formula>D5="土"</formula>
    </cfRule>
    <cfRule type="expression" dxfId="958" priority="234" stopIfTrue="1">
      <formula>D5="日"</formula>
    </cfRule>
  </conditionalFormatting>
  <conditionalFormatting sqref="S15">
    <cfRule type="expression" dxfId="957" priority="235" stopIfTrue="1">
      <formula>T15="土"</formula>
    </cfRule>
    <cfRule type="expression" dxfId="956" priority="236" stopIfTrue="1">
      <formula>T15="日"</formula>
    </cfRule>
    <cfRule type="expression" dxfId="955" priority="237" stopIfTrue="1">
      <formula>T13="日"</formula>
    </cfRule>
  </conditionalFormatting>
  <conditionalFormatting sqref="U28 U30 U32 U34 U36 U38 U40 U42 E28 E30 E32 E34 E36 E38 E40 E42 U5 U7 U11 U13 U15 U17 U19 U9 E5 E7 E9 E11 E13 E15 E17 E19">
    <cfRule type="cellIs" dxfId="954" priority="251" stopIfTrue="1" operator="between">
      <formula>"1"</formula>
      <formula>"3"</formula>
    </cfRule>
  </conditionalFormatting>
  <conditionalFormatting sqref="AC24 M1">
    <cfRule type="expression" dxfId="953" priority="254" stopIfTrue="1">
      <formula>$J$7+$AC$5=21</formula>
    </cfRule>
  </conditionalFormatting>
  <conditionalFormatting sqref="AB24 L1">
    <cfRule type="expression" dxfId="952" priority="255" stopIfTrue="1">
      <formula>$J$7+$AB$5=21</formula>
    </cfRule>
  </conditionalFormatting>
  <conditionalFormatting sqref="AA24 K1">
    <cfRule type="cellIs" dxfId="951" priority="256" stopIfTrue="1" operator="between">
      <formula>"21"</formula>
      <formula>"22"</formula>
    </cfRule>
    <cfRule type="expression" dxfId="950" priority="257" stopIfTrue="1">
      <formula>$J$7+$AA$5=21</formula>
    </cfRule>
  </conditionalFormatting>
  <conditionalFormatting sqref="R5">
    <cfRule type="cellIs" dxfId="949" priority="263" stopIfTrue="1" operator="between">
      <formula>"1"</formula>
      <formula>"1"</formula>
    </cfRule>
  </conditionalFormatting>
  <conditionalFormatting sqref="D30">
    <cfRule type="expression" dxfId="948" priority="228" stopIfTrue="1">
      <formula>D30="土"</formula>
    </cfRule>
    <cfRule type="expression" dxfId="947" priority="229" stopIfTrue="1">
      <formula>D30="日"</formula>
    </cfRule>
    <cfRule type="expression" dxfId="946" priority="230" stopIfTrue="1">
      <formula>D28="日"</formula>
    </cfRule>
  </conditionalFormatting>
  <conditionalFormatting sqref="C31:D31">
    <cfRule type="expression" dxfId="945" priority="227" stopIfTrue="1">
      <formula>D30="月"</formula>
    </cfRule>
  </conditionalFormatting>
  <conditionalFormatting sqref="C30">
    <cfRule type="expression" dxfId="944" priority="224" stopIfTrue="1">
      <formula>D30="土"</formula>
    </cfRule>
    <cfRule type="expression" dxfId="943" priority="225" stopIfTrue="1">
      <formula>D30="日"</formula>
    </cfRule>
    <cfRule type="expression" dxfId="942" priority="226" stopIfTrue="1">
      <formula>D30="月"</formula>
    </cfRule>
  </conditionalFormatting>
  <conditionalFormatting sqref="D32">
    <cfRule type="expression" dxfId="941" priority="221" stopIfTrue="1">
      <formula>D32="土"</formula>
    </cfRule>
    <cfRule type="expression" dxfId="940" priority="222" stopIfTrue="1">
      <formula>D32="日"</formula>
    </cfRule>
  </conditionalFormatting>
  <conditionalFormatting sqref="C33:D33">
    <cfRule type="expression" dxfId="939" priority="220" stopIfTrue="1">
      <formula>D32="月"</formula>
    </cfRule>
  </conditionalFormatting>
  <conditionalFormatting sqref="C32">
    <cfRule type="expression" dxfId="938" priority="217" stopIfTrue="1">
      <formula>D32="土"</formula>
    </cfRule>
    <cfRule type="expression" dxfId="937" priority="218" stopIfTrue="1">
      <formula>D32="日"</formula>
    </cfRule>
  </conditionalFormatting>
  <conditionalFormatting sqref="D34">
    <cfRule type="expression" dxfId="936" priority="214" stopIfTrue="1">
      <formula>D34="土"</formula>
    </cfRule>
    <cfRule type="expression" dxfId="935" priority="215" stopIfTrue="1">
      <formula>D34="日"</formula>
    </cfRule>
    <cfRule type="expression" dxfId="934" priority="216" stopIfTrue="1">
      <formula>D32="日"</formula>
    </cfRule>
  </conditionalFormatting>
  <conditionalFormatting sqref="C35:D35">
    <cfRule type="expression" dxfId="933" priority="213" stopIfTrue="1">
      <formula>D34="月"</formula>
    </cfRule>
  </conditionalFormatting>
  <conditionalFormatting sqref="C34">
    <cfRule type="expression" dxfId="932" priority="210" stopIfTrue="1">
      <formula>D34="土"</formula>
    </cfRule>
    <cfRule type="expression" dxfId="931" priority="211" stopIfTrue="1">
      <formula>D34="日"</formula>
    </cfRule>
    <cfRule type="expression" dxfId="930" priority="212" stopIfTrue="1">
      <formula>D34="月"</formula>
    </cfRule>
  </conditionalFormatting>
  <conditionalFormatting sqref="D36">
    <cfRule type="expression" dxfId="929" priority="207" stopIfTrue="1">
      <formula>D36="土"</formula>
    </cfRule>
    <cfRule type="expression" dxfId="928" priority="208" stopIfTrue="1">
      <formula>D36="日"</formula>
    </cfRule>
  </conditionalFormatting>
  <conditionalFormatting sqref="C36">
    <cfRule type="expression" dxfId="927" priority="203" stopIfTrue="1">
      <formula>D36="土"</formula>
    </cfRule>
    <cfRule type="expression" dxfId="926" priority="204" stopIfTrue="1">
      <formula>D36="日"</formula>
    </cfRule>
  </conditionalFormatting>
  <conditionalFormatting sqref="D38">
    <cfRule type="expression" dxfId="925" priority="200" stopIfTrue="1">
      <formula>D38="土"</formula>
    </cfRule>
    <cfRule type="expression" dxfId="924" priority="201" stopIfTrue="1">
      <formula>D38="日"</formula>
    </cfRule>
  </conditionalFormatting>
  <conditionalFormatting sqref="C39:D39">
    <cfRule type="expression" dxfId="923" priority="199" stopIfTrue="1">
      <formula>D38="月"</formula>
    </cfRule>
  </conditionalFormatting>
  <conditionalFormatting sqref="C38">
    <cfRule type="expression" dxfId="922" priority="196" stopIfTrue="1">
      <formula>D38="土"</formula>
    </cfRule>
    <cfRule type="expression" dxfId="921" priority="197" stopIfTrue="1">
      <formula>D38="日"</formula>
    </cfRule>
  </conditionalFormatting>
  <conditionalFormatting sqref="C41:D41">
    <cfRule type="expression" dxfId="920" priority="195" stopIfTrue="1">
      <formula>D40="月"</formula>
    </cfRule>
  </conditionalFormatting>
  <conditionalFormatting sqref="D40">
    <cfRule type="expression" dxfId="919" priority="189" stopIfTrue="1">
      <formula>D40="土"</formula>
    </cfRule>
    <cfRule type="expression" dxfId="918" priority="190" stopIfTrue="1">
      <formula>D40="日"</formula>
    </cfRule>
    <cfRule type="expression" dxfId="917" priority="191" stopIfTrue="1">
      <formula>D38="日"</formula>
    </cfRule>
  </conditionalFormatting>
  <conditionalFormatting sqref="C41:D41">
    <cfRule type="expression" dxfId="916" priority="188" stopIfTrue="1">
      <formula>D40="月"</formula>
    </cfRule>
  </conditionalFormatting>
  <conditionalFormatting sqref="C40">
    <cfRule type="expression" dxfId="915" priority="185" stopIfTrue="1">
      <formula>D40="土"</formula>
    </cfRule>
    <cfRule type="expression" dxfId="914" priority="186" stopIfTrue="1">
      <formula>D40="日"</formula>
    </cfRule>
    <cfRule type="expression" dxfId="913" priority="187" stopIfTrue="1">
      <formula>D40="月"</formula>
    </cfRule>
  </conditionalFormatting>
  <conditionalFormatting sqref="C43:D43">
    <cfRule type="expression" dxfId="912" priority="184" stopIfTrue="1">
      <formula>D42="月"</formula>
    </cfRule>
  </conditionalFormatting>
  <conditionalFormatting sqref="C42">
    <cfRule type="expression" dxfId="911" priority="183" stopIfTrue="1">
      <formula>D42="土"</formula>
    </cfRule>
    <cfRule type="expression" dxfId="910" priority="246" stopIfTrue="1">
      <formula>D42="日"</formula>
    </cfRule>
    <cfRule type="expression" dxfId="909" priority="247" stopIfTrue="1">
      <formula>D42="月"</formula>
    </cfRule>
  </conditionalFormatting>
  <conditionalFormatting sqref="D42">
    <cfRule type="expression" dxfId="908" priority="178" stopIfTrue="1">
      <formula>D42="土"</formula>
    </cfRule>
    <cfRule type="expression" dxfId="907" priority="179" stopIfTrue="1">
      <formula>D42="日"</formula>
    </cfRule>
    <cfRule type="expression" dxfId="906" priority="250" stopIfTrue="1">
      <formula>D42="月"</formula>
    </cfRule>
  </conditionalFormatting>
  <conditionalFormatting sqref="C43:D43">
    <cfRule type="expression" dxfId="905" priority="177" stopIfTrue="1">
      <formula>D42="月"</formula>
    </cfRule>
  </conditionalFormatting>
  <conditionalFormatting sqref="S30">
    <cfRule type="expression" dxfId="904" priority="108" stopIfTrue="1">
      <formula>T30="土"</formula>
    </cfRule>
    <cfRule type="expression" dxfId="903" priority="145" stopIfTrue="1">
      <formula>T30="日"</formula>
    </cfRule>
    <cfRule type="expression" dxfId="902" priority="146" stopIfTrue="1">
      <formula>T30="月"</formula>
    </cfRule>
  </conditionalFormatting>
  <conditionalFormatting sqref="S40">
    <cfRule type="expression" dxfId="901" priority="12" stopIfTrue="1">
      <formula>S40="土"</formula>
    </cfRule>
    <cfRule type="expression" dxfId="900" priority="13" stopIfTrue="1">
      <formula>T40="日"</formula>
    </cfRule>
    <cfRule type="expression" dxfId="899" priority="14" stopIfTrue="1">
      <formula>T40="月"</formula>
    </cfRule>
    <cfRule type="expression" dxfId="898" priority="363" stopIfTrue="1">
      <formula>$J$25=S40</formula>
    </cfRule>
  </conditionalFormatting>
  <conditionalFormatting sqref="T40">
    <cfRule type="expression" dxfId="897" priority="357" stopIfTrue="1">
      <formula>$J$25=S40</formula>
    </cfRule>
    <cfRule type="expression" dxfId="896" priority="362" stopIfTrue="1">
      <formula>$J$25=23</formula>
    </cfRule>
    <cfRule type="expression" dxfId="895" priority="365" stopIfTrue="1">
      <formula>T40="土"</formula>
    </cfRule>
    <cfRule type="expression" dxfId="894" priority="366" stopIfTrue="1">
      <formula>T40="日"</formula>
    </cfRule>
  </conditionalFormatting>
  <conditionalFormatting sqref="S28">
    <cfRule type="expression" dxfId="893" priority="112" stopIfTrue="1">
      <formula>T28="土"</formula>
    </cfRule>
    <cfRule type="expression" dxfId="892" priority="113" stopIfTrue="1">
      <formula>T28="日"</formula>
    </cfRule>
    <cfRule type="expression" dxfId="891" priority="114" stopIfTrue="1">
      <formula>T28="月"</formula>
    </cfRule>
  </conditionalFormatting>
  <conditionalFormatting sqref="T28">
    <cfRule type="expression" dxfId="890" priority="109" stopIfTrue="1">
      <formula>T28="土"</formula>
    </cfRule>
    <cfRule type="expression" dxfId="889" priority="110" stopIfTrue="1">
      <formula>T28="日"</formula>
    </cfRule>
    <cfRule type="expression" dxfId="888" priority="111" stopIfTrue="1">
      <formula>T30="月"</formula>
    </cfRule>
  </conditionalFormatting>
  <conditionalFormatting sqref="T30">
    <cfRule type="expression" dxfId="887" priority="105" stopIfTrue="1">
      <formula>T30="土"</formula>
    </cfRule>
    <cfRule type="expression" dxfId="886" priority="106" stopIfTrue="1">
      <formula>T30="日"</formula>
    </cfRule>
    <cfRule type="expression" dxfId="885" priority="107" stopIfTrue="1">
      <formula>T28="日"</formula>
    </cfRule>
  </conditionalFormatting>
  <conditionalFormatting sqref="T32">
    <cfRule type="expression" dxfId="884" priority="102" stopIfTrue="1">
      <formula>T32="土"</formula>
    </cfRule>
    <cfRule type="expression" dxfId="883" priority="103" stopIfTrue="1">
      <formula>T32="日"</formula>
    </cfRule>
    <cfRule type="expression" dxfId="882" priority="104" stopIfTrue="1">
      <formula>T30="日"</formula>
    </cfRule>
  </conditionalFormatting>
  <conditionalFormatting sqref="T34">
    <cfRule type="expression" dxfId="881" priority="99" stopIfTrue="1">
      <formula>T34="土"</formula>
    </cfRule>
    <cfRule type="expression" dxfId="880" priority="100" stopIfTrue="1">
      <formula>T34="日"</formula>
    </cfRule>
    <cfRule type="expression" dxfId="879" priority="101" stopIfTrue="1">
      <formula>T32="日"</formula>
    </cfRule>
  </conditionalFormatting>
  <conditionalFormatting sqref="T36">
    <cfRule type="expression" dxfId="878" priority="96" stopIfTrue="1">
      <formula>T36="土"</formula>
    </cfRule>
    <cfRule type="expression" dxfId="877" priority="97" stopIfTrue="1">
      <formula>T36="日"</formula>
    </cfRule>
    <cfRule type="expression" dxfId="876" priority="98" stopIfTrue="1">
      <formula>T34="日"</formula>
    </cfRule>
  </conditionalFormatting>
  <conditionalFormatting sqref="S32">
    <cfRule type="expression" dxfId="875" priority="91" stopIfTrue="1">
      <formula>T32="土"</formula>
    </cfRule>
    <cfRule type="expression" dxfId="874" priority="92" stopIfTrue="1">
      <formula>T32="日"</formula>
    </cfRule>
    <cfRule type="expression" dxfId="873" priority="93" stopIfTrue="1">
      <formula>T32="月"</formula>
    </cfRule>
  </conditionalFormatting>
  <conditionalFormatting sqref="S34">
    <cfRule type="expression" dxfId="872" priority="86" stopIfTrue="1">
      <formula>T34="土"</formula>
    </cfRule>
    <cfRule type="expression" dxfId="871" priority="87" stopIfTrue="1">
      <formula>T34="日"</formula>
    </cfRule>
    <cfRule type="expression" dxfId="870" priority="88" stopIfTrue="1">
      <formula>T34="月"</formula>
    </cfRule>
  </conditionalFormatting>
  <conditionalFormatting sqref="S36">
    <cfRule type="expression" dxfId="869" priority="79" stopIfTrue="1">
      <formula>T36="土"</formula>
    </cfRule>
    <cfRule type="expression" dxfId="868" priority="80" stopIfTrue="1">
      <formula>T36="日"</formula>
    </cfRule>
    <cfRule type="expression" dxfId="867" priority="81" stopIfTrue="1">
      <formula>T36="月"</formula>
    </cfRule>
  </conditionalFormatting>
  <conditionalFormatting sqref="S29:T29">
    <cfRule type="expression" dxfId="866" priority="76" stopIfTrue="1">
      <formula>T28="月"</formula>
    </cfRule>
  </conditionalFormatting>
  <conditionalFormatting sqref="S29:T29">
    <cfRule type="expression" dxfId="865" priority="75" stopIfTrue="1">
      <formula>T28="月"</formula>
    </cfRule>
  </conditionalFormatting>
  <conditionalFormatting sqref="S31:T31">
    <cfRule type="expression" dxfId="864" priority="74" stopIfTrue="1">
      <formula>T30="月"</formula>
    </cfRule>
  </conditionalFormatting>
  <conditionalFormatting sqref="S31:T31">
    <cfRule type="expression" dxfId="863" priority="73" stopIfTrue="1">
      <formula>T30="月"</formula>
    </cfRule>
  </conditionalFormatting>
  <conditionalFormatting sqref="S33:T33">
    <cfRule type="expression" dxfId="862" priority="72" stopIfTrue="1">
      <formula>T32="月"</formula>
    </cfRule>
  </conditionalFormatting>
  <conditionalFormatting sqref="S33:T33">
    <cfRule type="expression" dxfId="861" priority="71" stopIfTrue="1">
      <formula>T32="月"</formula>
    </cfRule>
  </conditionalFormatting>
  <conditionalFormatting sqref="S35:T35">
    <cfRule type="expression" dxfId="860" priority="70" stopIfTrue="1">
      <formula>T34="月"</formula>
    </cfRule>
  </conditionalFormatting>
  <conditionalFormatting sqref="S35:T35">
    <cfRule type="expression" dxfId="859" priority="69" stopIfTrue="1">
      <formula>T34="月"</formula>
    </cfRule>
  </conditionalFormatting>
  <conditionalFormatting sqref="S37:T37">
    <cfRule type="expression" dxfId="858" priority="68" stopIfTrue="1">
      <formula>T36="月"</formula>
    </cfRule>
  </conditionalFormatting>
  <conditionalFormatting sqref="S37:T37">
    <cfRule type="expression" dxfId="857" priority="67" stopIfTrue="1">
      <formula>T36="月"</formula>
    </cfRule>
  </conditionalFormatting>
  <conditionalFormatting sqref="D28">
    <cfRule type="expression" dxfId="856" priority="65" stopIfTrue="1">
      <formula>D28="土"</formula>
    </cfRule>
    <cfRule type="expression" dxfId="855" priority="66" stopIfTrue="1">
      <formula>D28="日"</formula>
    </cfRule>
  </conditionalFormatting>
  <conditionalFormatting sqref="D5">
    <cfRule type="expression" dxfId="854" priority="63" stopIfTrue="1">
      <formula>D5="土"</formula>
    </cfRule>
    <cfRule type="expression" dxfId="853" priority="64" stopIfTrue="1">
      <formula>D5="日"</formula>
    </cfRule>
  </conditionalFormatting>
  <conditionalFormatting sqref="D7">
    <cfRule type="expression" dxfId="852" priority="61" stopIfTrue="1">
      <formula>D7="土"</formula>
    </cfRule>
    <cfRule type="expression" dxfId="851" priority="62" stopIfTrue="1">
      <formula>D7="日"</formula>
    </cfRule>
  </conditionalFormatting>
  <conditionalFormatting sqref="D9">
    <cfRule type="expression" dxfId="850" priority="59" stopIfTrue="1">
      <formula>D9="土"</formula>
    </cfRule>
    <cfRule type="expression" dxfId="849" priority="60" stopIfTrue="1">
      <formula>D9="日"</formula>
    </cfRule>
  </conditionalFormatting>
  <conditionalFormatting sqref="D11">
    <cfRule type="expression" dxfId="848" priority="57" stopIfTrue="1">
      <formula>D11="土"</formula>
    </cfRule>
    <cfRule type="expression" dxfId="847" priority="58" stopIfTrue="1">
      <formula>D11="日"</formula>
    </cfRule>
  </conditionalFormatting>
  <conditionalFormatting sqref="D13">
    <cfRule type="expression" dxfId="846" priority="55" stopIfTrue="1">
      <formula>D13="土"</formula>
    </cfRule>
    <cfRule type="expression" dxfId="845" priority="56" stopIfTrue="1">
      <formula>D13="日"</formula>
    </cfRule>
  </conditionalFormatting>
  <conditionalFormatting sqref="D15">
    <cfRule type="expression" dxfId="844" priority="53" stopIfTrue="1">
      <formula>D15="土"</formula>
    </cfRule>
    <cfRule type="expression" dxfId="843" priority="54" stopIfTrue="1">
      <formula>D15="日"</formula>
    </cfRule>
  </conditionalFormatting>
  <conditionalFormatting sqref="D17">
    <cfRule type="expression" dxfId="842" priority="51" stopIfTrue="1">
      <formula>D17="土"</formula>
    </cfRule>
    <cfRule type="expression" dxfId="841" priority="52" stopIfTrue="1">
      <formula>D17="日"</formula>
    </cfRule>
  </conditionalFormatting>
  <conditionalFormatting sqref="T5">
    <cfRule type="expression" dxfId="840" priority="49" stopIfTrue="1">
      <formula>T5="土"</formula>
    </cfRule>
    <cfRule type="expression" dxfId="839" priority="50" stopIfTrue="1">
      <formula>T5="日"</formula>
    </cfRule>
  </conditionalFormatting>
  <conditionalFormatting sqref="T7">
    <cfRule type="expression" dxfId="838" priority="47" stopIfTrue="1">
      <formula>T7="土"</formula>
    </cfRule>
    <cfRule type="expression" dxfId="837" priority="48" stopIfTrue="1">
      <formula>T7="日"</formula>
    </cfRule>
  </conditionalFormatting>
  <conditionalFormatting sqref="T9">
    <cfRule type="expression" dxfId="836" priority="43" stopIfTrue="1">
      <formula>T9="土"</formula>
    </cfRule>
    <cfRule type="expression" dxfId="835" priority="44" stopIfTrue="1">
      <formula>T9="日"</formula>
    </cfRule>
  </conditionalFormatting>
  <conditionalFormatting sqref="T11">
    <cfRule type="expression" dxfId="834" priority="39" stopIfTrue="1">
      <formula>T11="土"</formula>
    </cfRule>
    <cfRule type="expression" dxfId="833" priority="40" stopIfTrue="1">
      <formula>T11="日"</formula>
    </cfRule>
  </conditionalFormatting>
  <conditionalFormatting sqref="T13">
    <cfRule type="expression" dxfId="832" priority="35" stopIfTrue="1">
      <formula>T13="土"</formula>
    </cfRule>
    <cfRule type="expression" dxfId="831" priority="36" stopIfTrue="1">
      <formula>T13="日"</formula>
    </cfRule>
  </conditionalFormatting>
  <conditionalFormatting sqref="T15">
    <cfRule type="expression" dxfId="830" priority="31" stopIfTrue="1">
      <formula>T15="土"</formula>
    </cfRule>
    <cfRule type="expression" dxfId="829" priority="32" stopIfTrue="1">
      <formula>T15="日"</formula>
    </cfRule>
  </conditionalFormatting>
  <conditionalFormatting sqref="T17">
    <cfRule type="expression" dxfId="828" priority="27" stopIfTrue="1">
      <formula>T17="土"</formula>
    </cfRule>
    <cfRule type="expression" dxfId="827" priority="28" stopIfTrue="1">
      <formula>T17="日"</formula>
    </cfRule>
  </conditionalFormatting>
  <conditionalFormatting sqref="T19">
    <cfRule type="expression" dxfId="826" priority="23" stopIfTrue="1">
      <formula>T19="土"</formula>
    </cfRule>
    <cfRule type="expression" dxfId="825" priority="24" stopIfTrue="1">
      <formula>T19="日"</formula>
    </cfRule>
  </conditionalFormatting>
  <conditionalFormatting sqref="T38">
    <cfRule type="expression" dxfId="824" priority="1" stopIfTrue="1">
      <formula>$J$25=S38</formula>
    </cfRule>
    <cfRule type="expression" dxfId="823" priority="15" stopIfTrue="1">
      <formula>T38="土"</formula>
    </cfRule>
    <cfRule type="expression" dxfId="822" priority="17" stopIfTrue="1">
      <formula>T38="日"</formula>
    </cfRule>
    <cfRule type="expression" dxfId="821" priority="18">
      <formula>T36="月"</formula>
    </cfRule>
  </conditionalFormatting>
  <conditionalFormatting sqref="S38">
    <cfRule type="expression" dxfId="820" priority="2" stopIfTrue="1">
      <formula>S38="土"</formula>
    </cfRule>
    <cfRule type="expression" dxfId="819" priority="8" stopIfTrue="1">
      <formula>T38="日"</formula>
    </cfRule>
    <cfRule type="expression" dxfId="818" priority="9" stopIfTrue="1">
      <formula>$J$25=S38</formula>
    </cfRule>
  </conditionalFormatting>
  <conditionalFormatting sqref="S42">
    <cfRule type="expression" dxfId="817" priority="6" stopIfTrue="1">
      <formula>T42="土"</formula>
    </cfRule>
    <cfRule type="expression" dxfId="816" priority="7" stopIfTrue="1">
      <formula>T42="日"</formula>
    </cfRule>
  </conditionalFormatting>
  <conditionalFormatting sqref="T42">
    <cfRule type="expression" dxfId="815" priority="3" stopIfTrue="1">
      <formula>T42="土"</formula>
    </cfRule>
    <cfRule type="expression" dxfId="814" priority="4" stopIfTrue="1">
      <formula>T42="日"</formula>
    </cfRule>
  </conditionalFormatting>
  <dataValidations count="1">
    <dataValidation imeMode="hiragana" allowBlank="1" showInputMessage="1" showErrorMessage="1" sqref="R10:R12 R14:R16 R18:R20 R6:R8"/>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CONCATENATE(年表!$C5)</f>
        <v>1</v>
      </c>
      <c r="D1" s="27" t="s">
        <v>1</v>
      </c>
      <c r="I1" s="528" t="str">
        <f>CONCATENATE(年表!$F3)</f>
        <v>2021</v>
      </c>
      <c r="J1" s="528"/>
      <c r="K1" s="528"/>
      <c r="L1" s="530" t="s">
        <v>0</v>
      </c>
      <c r="Q1" s="229" t="str">
        <f>CONCATENATE(年表!$C23)</f>
        <v>3</v>
      </c>
      <c r="R1" s="27" t="s">
        <v>1</v>
      </c>
    </row>
    <row r="2" spans="1:21" s="1" customFormat="1" ht="24" customHeight="1">
      <c r="A2" s="286" t="s">
        <v>32</v>
      </c>
      <c r="B2" s="287" t="s">
        <v>33</v>
      </c>
      <c r="C2" s="287" t="s">
        <v>34</v>
      </c>
      <c r="D2" s="287" t="s">
        <v>35</v>
      </c>
      <c r="E2" s="287" t="s">
        <v>36</v>
      </c>
      <c r="F2" s="287" t="s">
        <v>37</v>
      </c>
      <c r="G2" s="288"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CONCATENATE(年表!$A7)</f>
        <v/>
      </c>
      <c r="B3" s="280" t="str">
        <f>CONCATENATE(年表!$B7)</f>
        <v/>
      </c>
      <c r="C3" s="278" t="str">
        <f>CONCATENATE(年表!$C7)</f>
        <v/>
      </c>
      <c r="D3" s="278" t="str">
        <f>CONCATENATE(年表!$D7)</f>
        <v/>
      </c>
      <c r="E3" s="278" t="str">
        <f>CONCATENATE(年表!$E7)</f>
        <v/>
      </c>
      <c r="F3" s="278" t="str">
        <f>CONCATENATE(年表!$F7)</f>
        <v>1</v>
      </c>
      <c r="G3" s="279" t="str">
        <f>CONCATENATE(年表!$G7)</f>
        <v>2</v>
      </c>
      <c r="I3" s="531" t="str">
        <f>CONCATENATE(年表!$C14)</f>
        <v>2</v>
      </c>
      <c r="J3" s="531"/>
      <c r="K3" s="531"/>
      <c r="L3" s="532" t="s">
        <v>1</v>
      </c>
      <c r="M3" s="532"/>
      <c r="O3" s="280" t="str">
        <f>CONCATENATE(年表!$A25)</f>
        <v/>
      </c>
      <c r="P3" s="278" t="str">
        <f>CONCATENATE(年表!$B25)</f>
        <v>1</v>
      </c>
      <c r="Q3" s="278" t="str">
        <f>CONCATENATE(年表!$C25)</f>
        <v>2</v>
      </c>
      <c r="R3" s="278" t="str">
        <f>CONCATENATE(年表!$D25)</f>
        <v>3</v>
      </c>
      <c r="S3" s="278" t="str">
        <f>CONCATENATE(年表!$E25)</f>
        <v>4</v>
      </c>
      <c r="T3" s="278" t="str">
        <f>CONCATENATE(年表!$F25)</f>
        <v>5</v>
      </c>
      <c r="U3" s="279" t="str">
        <f>CONCATENATE(年表!$G25)</f>
        <v>6</v>
      </c>
    </row>
    <row r="4" spans="1:21" s="1" customFormat="1" ht="24" customHeight="1">
      <c r="A4" s="280" t="str">
        <f>CONCATENATE(年表!$A8)</f>
        <v>3</v>
      </c>
      <c r="B4" s="278" t="str">
        <f>CONCATENATE(年表!$B8)</f>
        <v>4</v>
      </c>
      <c r="C4" s="278" t="str">
        <f>CONCATENATE(年表!$C8)</f>
        <v>5</v>
      </c>
      <c r="D4" s="278" t="str">
        <f>CONCATENATE(年表!$D8)</f>
        <v>6</v>
      </c>
      <c r="E4" s="278" t="str">
        <f>CONCATENATE(年表!$E8)</f>
        <v>7</v>
      </c>
      <c r="F4" s="278" t="str">
        <f>CONCATENATE(年表!$F8)</f>
        <v>8</v>
      </c>
      <c r="G4" s="279" t="str">
        <f>CONCATENATE(年表!$G8)</f>
        <v>9</v>
      </c>
      <c r="I4" s="531"/>
      <c r="J4" s="531"/>
      <c r="K4" s="531"/>
      <c r="L4" s="532"/>
      <c r="M4" s="532"/>
      <c r="O4" s="280" t="str">
        <f>CONCATENATE(年表!$A26)</f>
        <v>7</v>
      </c>
      <c r="P4" s="278" t="str">
        <f>CONCATENATE(年表!$B26)</f>
        <v>8</v>
      </c>
      <c r="Q4" s="278" t="str">
        <f>CONCATENATE(年表!$C26)</f>
        <v>9</v>
      </c>
      <c r="R4" s="278" t="str">
        <f>CONCATENATE(年表!$D26)</f>
        <v>10</v>
      </c>
      <c r="S4" s="278" t="str">
        <f>CONCATENATE(年表!$E26)</f>
        <v>11</v>
      </c>
      <c r="T4" s="278" t="str">
        <f>CONCATENATE(年表!$F26)</f>
        <v>12</v>
      </c>
      <c r="U4" s="279" t="str">
        <f>CONCATENATE(年表!$G26)</f>
        <v>13</v>
      </c>
    </row>
    <row r="5" spans="1:21" s="1" customFormat="1" ht="24" customHeight="1">
      <c r="A5" s="280" t="str">
        <f>CONCATENATE(年表!$A9)</f>
        <v>10</v>
      </c>
      <c r="B5" s="278" t="str">
        <f>CONCATENATE(年表!$B9)</f>
        <v>11</v>
      </c>
      <c r="C5" s="278" t="str">
        <f>CONCATENATE(年表!$C9)</f>
        <v>12</v>
      </c>
      <c r="D5" s="278" t="str">
        <f>CONCATENATE(年表!$D9)</f>
        <v>13</v>
      </c>
      <c r="E5" s="278" t="str">
        <f>CONCATENATE(年表!$E9)</f>
        <v>14</v>
      </c>
      <c r="F5" s="278" t="str">
        <f>CONCATENATE(年表!$F9)</f>
        <v>15</v>
      </c>
      <c r="G5" s="279" t="str">
        <f>CONCATENATE(年表!$G9)</f>
        <v>16</v>
      </c>
      <c r="I5" s="531"/>
      <c r="J5" s="531"/>
      <c r="K5" s="531"/>
      <c r="L5" s="532"/>
      <c r="M5" s="532"/>
      <c r="O5" s="280" t="str">
        <f>CONCATENATE(年表!$A27)</f>
        <v>14</v>
      </c>
      <c r="P5" s="278" t="str">
        <f>CONCATENATE(年表!$B27)</f>
        <v>15</v>
      </c>
      <c r="Q5" s="278" t="str">
        <f>CONCATENATE(年表!$C27)</f>
        <v>16</v>
      </c>
      <c r="R5" s="278" t="str">
        <f>CONCATENATE(年表!$D27)</f>
        <v>17</v>
      </c>
      <c r="S5" s="278" t="str">
        <f>CONCATENATE(年表!$E27)</f>
        <v>18</v>
      </c>
      <c r="T5" s="278" t="str">
        <f>CONCATENATE(年表!$F27)</f>
        <v>19</v>
      </c>
      <c r="U5" s="279" t="str">
        <f>CONCATENATE(年表!$G27)</f>
        <v>20</v>
      </c>
    </row>
    <row r="6" spans="1:21" s="1" customFormat="1" ht="24" customHeight="1">
      <c r="A6" s="280" t="str">
        <f>CONCATENATE(年表!$A10)</f>
        <v>17</v>
      </c>
      <c r="B6" s="278" t="str">
        <f>CONCATENATE(年表!$B10)</f>
        <v>18</v>
      </c>
      <c r="C6" s="278" t="str">
        <f>CONCATENATE(年表!$C10)</f>
        <v>19</v>
      </c>
      <c r="D6" s="278" t="str">
        <f>CONCATENATE(年表!$D10)</f>
        <v>20</v>
      </c>
      <c r="E6" s="278" t="str">
        <f>CONCATENATE(年表!$E10)</f>
        <v>21</v>
      </c>
      <c r="F6" s="278" t="str">
        <f>CONCATENATE(年表!$F10)</f>
        <v>22</v>
      </c>
      <c r="G6" s="279" t="str">
        <f>CONCATENATE(年表!$G10)</f>
        <v>23</v>
      </c>
      <c r="I6" s="531"/>
      <c r="J6" s="531"/>
      <c r="K6" s="531"/>
      <c r="L6" s="532"/>
      <c r="M6" s="532"/>
      <c r="O6" s="280" t="str">
        <f>CONCATENATE(年表!$A28)</f>
        <v>21</v>
      </c>
      <c r="P6" s="278" t="str">
        <f>CONCATENATE(年表!$B28)</f>
        <v>22</v>
      </c>
      <c r="Q6" s="278" t="str">
        <f>CONCATENATE(年表!$C28)</f>
        <v>23</v>
      </c>
      <c r="R6" s="278" t="str">
        <f>CONCATENATE(年表!$D28)</f>
        <v>24</v>
      </c>
      <c r="S6" s="278" t="str">
        <f>CONCATENATE(年表!$E28)</f>
        <v>25</v>
      </c>
      <c r="T6" s="278" t="str">
        <f>CONCATENATE(年表!$F28)</f>
        <v>26</v>
      </c>
      <c r="U6" s="279" t="str">
        <f>CONCATENATE(年表!$G28)</f>
        <v>27</v>
      </c>
    </row>
    <row r="7" spans="1:21" s="1" customFormat="1" ht="24" customHeight="1">
      <c r="A7" s="280" t="str">
        <f>CONCATENATE(年表!$A11)</f>
        <v>24</v>
      </c>
      <c r="B7" s="278" t="str">
        <f>CONCATENATE(年表!$B11)</f>
        <v>25</v>
      </c>
      <c r="C7" s="278" t="str">
        <f>CONCATENATE(年表!$C11)</f>
        <v>26</v>
      </c>
      <c r="D7" s="278" t="str">
        <f>CONCATENATE(年表!$D11)</f>
        <v>27</v>
      </c>
      <c r="E7" s="278" t="str">
        <f>CONCATENATE(年表!$E11)</f>
        <v>28</v>
      </c>
      <c r="F7" s="278" t="str">
        <f>CONCATENATE(年表!$F11)</f>
        <v>29</v>
      </c>
      <c r="G7" s="279" t="str">
        <f>CONCATENATE(年表!$G11)</f>
        <v>30</v>
      </c>
      <c r="H7" s="428">
        <f>INT(20.8431+0.242194*(年表!$F$3-1980)-INT((年表!$F$3-1980)/4))</f>
        <v>20</v>
      </c>
      <c r="I7" s="531"/>
      <c r="J7" s="531"/>
      <c r="K7" s="531"/>
      <c r="L7" s="532"/>
      <c r="M7" s="532"/>
      <c r="O7" s="280" t="str">
        <f>CONCATENATE(年表!$A29)</f>
        <v>28</v>
      </c>
      <c r="P7" s="278" t="str">
        <f>CONCATENATE(年表!$B29)</f>
        <v>29</v>
      </c>
      <c r="Q7" s="278" t="str">
        <f>CONCATENATE(年表!$C29)</f>
        <v>30</v>
      </c>
      <c r="R7" s="278" t="str">
        <f>CONCATENATE(年表!$D29)</f>
        <v>31</v>
      </c>
      <c r="S7" s="278" t="str">
        <f>CONCATENATE(年表!$E29)</f>
        <v/>
      </c>
      <c r="T7" s="278" t="str">
        <f>CONCATENATE(年表!$F29)</f>
        <v/>
      </c>
      <c r="U7" s="279" t="str">
        <f>CONCATENATE(年表!$G29)</f>
        <v/>
      </c>
    </row>
    <row r="8" spans="1:21" s="1" customFormat="1" ht="24" customHeight="1">
      <c r="A8" s="280" t="str">
        <f>CONCATENATE(年表!$A12)</f>
        <v>31</v>
      </c>
      <c r="B8" s="278" t="str">
        <f>CONCATENATE(年表!$B12)</f>
        <v/>
      </c>
      <c r="C8" s="278" t="str">
        <f>CONCATENATE(年表!$C12)</f>
        <v/>
      </c>
      <c r="D8" s="278" t="str">
        <f>CONCATENATE(年表!$D12)</f>
        <v/>
      </c>
      <c r="E8" s="278" t="str">
        <f>CONCATENATE(年表!$E12)</f>
        <v/>
      </c>
      <c r="F8" s="278" t="str">
        <f>CONCATENATE(年表!$F12)</f>
        <v/>
      </c>
      <c r="G8" s="279" t="str">
        <f>CONCATENATE(年表!$G12)</f>
        <v/>
      </c>
      <c r="H8" s="104">
        <f>1-SIGN(MOD($I$1,4))</f>
        <v>0</v>
      </c>
      <c r="I8" s="531"/>
      <c r="J8" s="531"/>
      <c r="K8" s="531"/>
      <c r="L8" s="532"/>
      <c r="M8" s="532"/>
      <c r="O8" s="280" t="str">
        <f>CONCATENATE(年表!$A30)</f>
        <v/>
      </c>
      <c r="P8" s="278" t="str">
        <f>CONCATENATE(年表!$B30)</f>
        <v/>
      </c>
      <c r="Q8" s="278" t="str">
        <f>CONCATENATE(年表!$C30)</f>
        <v/>
      </c>
      <c r="R8" s="278" t="str">
        <f>CONCATENATE(年表!$D30)</f>
        <v/>
      </c>
      <c r="S8" s="278" t="str">
        <f>CONCATENATE(年表!$E30)</f>
        <v/>
      </c>
      <c r="T8" s="278" t="str">
        <f>CONCATENATE(年表!$F30)</f>
        <v/>
      </c>
      <c r="U8" s="279" t="str">
        <f>CONCATENATE(年表!$G30)</f>
        <v/>
      </c>
    </row>
    <row r="9" spans="1:21" ht="24" customHeight="1">
      <c r="A9" s="240"/>
      <c r="B9" s="241"/>
      <c r="C9" s="241"/>
      <c r="D9" s="241"/>
      <c r="E9" s="241"/>
      <c r="F9" s="241"/>
      <c r="G9" s="241"/>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00" t="str">
        <f>IF(年表!$S$59&lt;&gt;"L","",CONCATENATE(年表!$A16))</f>
        <v/>
      </c>
      <c r="B11" s="507" t="str">
        <f>IF(年表!$S$59&lt;&gt;"C","",CONCATENATE(年表!$A16))</f>
        <v/>
      </c>
      <c r="C11" s="248" t="str">
        <f>IF(年表!$S$59&lt;&gt;"R","",CONCATENATE(年表!$A16))</f>
        <v/>
      </c>
      <c r="D11" s="502" t="str">
        <f>IF(年表!$S$59&lt;&gt;"L","",CONCATENATE(年表!$B16))</f>
        <v/>
      </c>
      <c r="E11" s="524" t="str">
        <f>IF(年表!$S$59&lt;&gt;"C","",CONCATENATE(年表!$B16))</f>
        <v>1</v>
      </c>
      <c r="F11" s="249" t="str">
        <f>IF(年表!$S$59&lt;&gt;"R","",CONCATENATE(年表!$B16))</f>
        <v/>
      </c>
      <c r="G11" s="502" t="str">
        <f>IF(年表!$S$59&lt;&gt;"L","",CONCATENATE(年表!$C16))</f>
        <v/>
      </c>
      <c r="H11" s="524" t="str">
        <f>IF(年表!$S$59&lt;&gt;"C","",CONCATENATE(年表!$C16))</f>
        <v>2</v>
      </c>
      <c r="I11" s="249" t="str">
        <f>IF(年表!$S$59&lt;&gt;"R","",CONCATENATE(年表!$C16))</f>
        <v/>
      </c>
      <c r="J11" s="502" t="str">
        <f>IF(年表!$S$59&lt;&gt;"L","",CONCATENATE(年表!$D16))</f>
        <v/>
      </c>
      <c r="K11" s="524" t="str">
        <f>IF(年表!$S$59&lt;&gt;"C","",CONCATENATE(年表!$D16))</f>
        <v>3</v>
      </c>
      <c r="L11" s="249" t="str">
        <f>IF(年表!$S$59&lt;&gt;"R","",CONCATENATE(年表!$D16))</f>
        <v/>
      </c>
      <c r="M11" s="502" t="str">
        <f>IF(年表!$S$59&lt;&gt;"L","",CONCATENATE(年表!$E16))</f>
        <v/>
      </c>
      <c r="N11" s="524" t="str">
        <f>IF(年表!$S$59&lt;&gt;"C","",CONCATENATE(年表!$E16))</f>
        <v>4</v>
      </c>
      <c r="O11" s="249" t="str">
        <f>IF(年表!$S$59&lt;&gt;"R","",CONCATENATE(年表!$E16))</f>
        <v/>
      </c>
      <c r="P11" s="502" t="str">
        <f>IF(年表!$S$59&lt;&gt;"L","",CONCATENATE(年表!$F16))</f>
        <v/>
      </c>
      <c r="Q11" s="514" t="str">
        <f>IF(年表!$S$59&lt;&gt;"C","",CONCATENATE(年表!$F16))</f>
        <v>5</v>
      </c>
      <c r="R11" s="249" t="str">
        <f>IF(年表!$S$59&lt;&gt;"R","",CONCATENATE(年表!$F16))</f>
        <v/>
      </c>
      <c r="S11" s="512" t="str">
        <f>IF(年表!$S$59&lt;&gt;"L","",CONCATENATE(年表!$G16))</f>
        <v/>
      </c>
      <c r="T11" s="518" t="str">
        <f>IF(年表!$S$59&lt;&gt;"C","",CONCATENATE(年表!$G16))</f>
        <v>6</v>
      </c>
      <c r="U11" s="250" t="str">
        <f>IF(年表!$S$59&lt;&gt;"R","",CONCATENATE(年表!$G16))</f>
        <v/>
      </c>
    </row>
    <row r="12" spans="1:21" s="3" customFormat="1" ht="42.95" customHeight="1">
      <c r="A12" s="501"/>
      <c r="B12" s="508"/>
      <c r="C12" s="275"/>
      <c r="D12" s="503"/>
      <c r="E12" s="525"/>
      <c r="F12" s="275"/>
      <c r="G12" s="503"/>
      <c r="H12" s="525"/>
      <c r="I12" s="275"/>
      <c r="J12" s="503"/>
      <c r="K12" s="525"/>
      <c r="L12" s="275"/>
      <c r="M12" s="503"/>
      <c r="N12" s="525"/>
      <c r="O12" s="275"/>
      <c r="P12" s="503"/>
      <c r="Q12" s="515"/>
      <c r="R12" s="275"/>
      <c r="S12" s="513"/>
      <c r="T12" s="519"/>
      <c r="U12" s="275"/>
    </row>
    <row r="13" spans="1:21" s="3" customFormat="1" ht="42.95" customHeight="1">
      <c r="A13" s="534"/>
      <c r="B13" s="535"/>
      <c r="C13" s="536"/>
      <c r="D13" s="534"/>
      <c r="E13" s="535"/>
      <c r="F13" s="536"/>
      <c r="G13" s="534"/>
      <c r="H13" s="535"/>
      <c r="I13" s="536"/>
      <c r="J13" s="534"/>
      <c r="K13" s="535"/>
      <c r="L13" s="536"/>
      <c r="M13" s="534"/>
      <c r="N13" s="535"/>
      <c r="O13" s="536"/>
      <c r="P13" s="534"/>
      <c r="Q13" s="535"/>
      <c r="R13" s="536"/>
      <c r="S13" s="534"/>
      <c r="T13" s="535"/>
      <c r="U13" s="536"/>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00" t="str">
        <f>IF(年表!$S$59&lt;&gt;"L","",CONCATENATE(年表!$A17))</f>
        <v/>
      </c>
      <c r="B15" s="507" t="str">
        <f>IF(年表!$S$59&lt;&gt;"C","",CONCATENATE(年表!$A17))</f>
        <v>7</v>
      </c>
      <c r="C15" s="248" t="str">
        <f>IF(年表!$S$59&lt;&gt;"R","",CONCATENATE(年表!$A17))</f>
        <v/>
      </c>
      <c r="D15" s="502" t="str">
        <f>IF(年表!$S$59&lt;&gt;"L","",CONCATENATE(年表!$B17))</f>
        <v/>
      </c>
      <c r="E15" s="524" t="str">
        <f>IF(年表!$S$59&lt;&gt;"C","",CONCATENATE(年表!$B17))</f>
        <v>8</v>
      </c>
      <c r="F15" s="249" t="str">
        <f>IF(年表!$S$59&lt;&gt;"R","",CONCATENATE(年表!$B17))</f>
        <v/>
      </c>
      <c r="G15" s="502" t="str">
        <f>IF(年表!$S$59&lt;&gt;"L","",CONCATENATE(年表!$C17))</f>
        <v/>
      </c>
      <c r="H15" s="524" t="str">
        <f>IF(年表!$S$59&lt;&gt;"C","",CONCATENATE(年表!$C17))</f>
        <v>9</v>
      </c>
      <c r="I15" s="249" t="str">
        <f>IF(年表!$S$59&lt;&gt;"R","",CONCATENATE(年表!$C17))</f>
        <v/>
      </c>
      <c r="J15" s="502" t="str">
        <f>IF(年表!$S$59&lt;&gt;"L","",CONCATENATE(年表!$D17))</f>
        <v/>
      </c>
      <c r="K15" s="524" t="str">
        <f>IF(年表!$S$59&lt;&gt;"C","",CONCATENATE(年表!$D17))</f>
        <v>10</v>
      </c>
      <c r="L15" s="249" t="str">
        <f>IF(年表!$S$59&lt;&gt;"R","",CONCATENATE(年表!$D17))</f>
        <v/>
      </c>
      <c r="M15" s="502" t="str">
        <f>IF(年表!$S$59&lt;&gt;"L","",CONCATENATE(年表!$E17))</f>
        <v/>
      </c>
      <c r="N15" s="514" t="str">
        <f>IF(年表!$S$59&lt;&gt;"C","",CONCATENATE(年表!$E17))</f>
        <v>11</v>
      </c>
      <c r="O15" s="249" t="str">
        <f>IF(年表!$S$59&lt;&gt;"R","",CONCATENATE(年表!$E17))</f>
        <v/>
      </c>
      <c r="P15" s="502" t="str">
        <f>IF(年表!$S$59&lt;&gt;"L","",CONCATENATE(年表!$F17))</f>
        <v/>
      </c>
      <c r="Q15" s="516" t="str">
        <f>IF(年表!$S$59&lt;&gt;"C","",CONCATENATE(年表!$F17))</f>
        <v>12</v>
      </c>
      <c r="R15" s="249" t="str">
        <f>IF(年表!$S$59&lt;&gt;"R","",CONCATENATE(年表!$F17))</f>
        <v/>
      </c>
      <c r="S15" s="512" t="str">
        <f>IF(年表!$S$59&lt;&gt;"L","",CONCATENATE(年表!$G17))</f>
        <v/>
      </c>
      <c r="T15" s="518" t="str">
        <f>IF(年表!$S$59&lt;&gt;"C","",CONCATENATE(年表!$G17))</f>
        <v>13</v>
      </c>
      <c r="U15" s="250" t="str">
        <f>IF(年表!$S$59&lt;&gt;"R","",CONCATENATE(年表!$G17))</f>
        <v/>
      </c>
    </row>
    <row r="16" spans="1:21" ht="42.95" customHeight="1">
      <c r="A16" s="501"/>
      <c r="B16" s="508"/>
      <c r="C16" s="275"/>
      <c r="D16" s="503"/>
      <c r="E16" s="525"/>
      <c r="F16" s="275"/>
      <c r="G16" s="503"/>
      <c r="H16" s="525"/>
      <c r="I16" s="275"/>
      <c r="J16" s="503"/>
      <c r="K16" s="525"/>
      <c r="L16" s="275"/>
      <c r="M16" s="503"/>
      <c r="N16" s="515"/>
      <c r="O16" s="275"/>
      <c r="P16" s="503"/>
      <c r="Q16" s="517"/>
      <c r="R16" s="275"/>
      <c r="S16" s="513"/>
      <c r="T16" s="519"/>
      <c r="U16" s="275"/>
    </row>
    <row r="17" spans="1:22" ht="42.95" customHeight="1">
      <c r="A17" s="534"/>
      <c r="B17" s="535"/>
      <c r="C17" s="536"/>
      <c r="D17" s="534"/>
      <c r="E17" s="535"/>
      <c r="F17" s="536"/>
      <c r="G17" s="534"/>
      <c r="H17" s="535"/>
      <c r="I17" s="536"/>
      <c r="J17" s="521" t="str">
        <f t="shared" ref="J17" si="0">IF(CONCATENATE(J15,K15)&lt;&gt;"11","","建国記念日")</f>
        <v/>
      </c>
      <c r="K17" s="522"/>
      <c r="L17" s="523"/>
      <c r="M17" s="521" t="str">
        <f t="shared" ref="M17" si="1">IF(CONCATENATE(M15,N15)&lt;&gt;"11","","建国記念日")</f>
        <v>建国記念日</v>
      </c>
      <c r="N17" s="522"/>
      <c r="O17" s="523"/>
      <c r="P17" s="521" t="str">
        <f t="shared" ref="P17" si="2">IF(CONCATENATE(P15,Q15)&lt;&gt;"11","","建国記念日")</f>
        <v/>
      </c>
      <c r="Q17" s="522"/>
      <c r="R17" s="523"/>
      <c r="S17" s="521" t="str">
        <f t="shared" ref="S17" si="3">IF(CONCATENATE(S15,T15)&lt;&gt;"11","","建国記念日")</f>
        <v/>
      </c>
      <c r="T17" s="522"/>
      <c r="U17" s="523"/>
    </row>
    <row r="18" spans="1:22"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2" ht="47.25" customHeight="1">
      <c r="A19" s="500" t="str">
        <f>IF(年表!$S$59&lt;&gt;"L","",CONCATENATE(年表!$A18))</f>
        <v/>
      </c>
      <c r="B19" s="507" t="str">
        <f>IF(年表!$S$59&lt;&gt;"C","",CONCATENATE(年表!$A18))</f>
        <v>14</v>
      </c>
      <c r="C19" s="248" t="str">
        <f>IF(年表!$S$59&lt;&gt;"R","",CONCATENATE(年表!$A18))</f>
        <v/>
      </c>
      <c r="D19" s="502" t="str">
        <f>IF(年表!$S$59&lt;&gt;"L","",CONCATENATE(年表!$B18))</f>
        <v/>
      </c>
      <c r="E19" s="524" t="str">
        <f>IF(年表!$S$59&lt;&gt;"C","",CONCATENATE(年表!$B18))</f>
        <v>15</v>
      </c>
      <c r="F19" s="249" t="str">
        <f>IF(年表!$S$59&lt;&gt;"R","",CONCATENATE(年表!$B18))</f>
        <v/>
      </c>
      <c r="G19" s="502" t="str">
        <f>IF(年表!$S$59&lt;&gt;"L","",CONCATENATE(年表!$C18))</f>
        <v/>
      </c>
      <c r="H19" s="524" t="str">
        <f>IF(年表!$S$59&lt;&gt;"C","",CONCATENATE(年表!$C18))</f>
        <v>16</v>
      </c>
      <c r="I19" s="249" t="str">
        <f>IF(年表!$S$59&lt;&gt;"R","",CONCATENATE(年表!$C18))</f>
        <v/>
      </c>
      <c r="J19" s="502" t="str">
        <f>IF(年表!$S$59&lt;&gt;"L","",CONCATENATE(年表!$D18))</f>
        <v/>
      </c>
      <c r="K19" s="514" t="str">
        <f>IF(年表!$S$59&lt;&gt;"C","",CONCATENATE(年表!$D18))</f>
        <v>17</v>
      </c>
      <c r="L19" s="249" t="str">
        <f>IF(年表!$S$59&lt;&gt;"R","",CONCATENATE(年表!$D18))</f>
        <v/>
      </c>
      <c r="M19" s="502" t="str">
        <f>IF(年表!$S$59&lt;&gt;"L","",CONCATENATE(年表!$E18))</f>
        <v/>
      </c>
      <c r="N19" s="514" t="str">
        <f>IF(年表!$S$59&lt;&gt;"C","",CONCATENATE(年表!$E18))</f>
        <v>18</v>
      </c>
      <c r="O19" s="249" t="str">
        <f>IF(年表!$S$59&lt;&gt;"R","",CONCATENATE(年表!$E18))</f>
        <v/>
      </c>
      <c r="P19" s="502" t="str">
        <f>IF(年表!$S$59&lt;&gt;"L","",CONCATENATE(年表!$F18))</f>
        <v/>
      </c>
      <c r="Q19" s="514" t="str">
        <f>IF(年表!$S$59&lt;&gt;"C","",CONCATENATE(年表!$F18))</f>
        <v>19</v>
      </c>
      <c r="R19" s="249" t="str">
        <f>IF(年表!$S$59&lt;&gt;"R","",CONCATENATE(年表!$F18))</f>
        <v/>
      </c>
      <c r="S19" s="512" t="str">
        <f>IF(年表!$S$59&lt;&gt;"L","",CONCATENATE(年表!$G18))</f>
        <v/>
      </c>
      <c r="T19" s="518" t="str">
        <f>IF(年表!$S$59&lt;&gt;"C","",CONCATENATE(年表!$G18))</f>
        <v>20</v>
      </c>
      <c r="U19" s="250" t="str">
        <f>IF(年表!$S$59&lt;&gt;"R","",CONCATENATE(年表!$G18))</f>
        <v/>
      </c>
      <c r="V19" s="6"/>
    </row>
    <row r="20" spans="1:22" ht="42.95" customHeight="1">
      <c r="A20" s="501"/>
      <c r="B20" s="508"/>
      <c r="C20" s="275"/>
      <c r="D20" s="503"/>
      <c r="E20" s="525"/>
      <c r="F20" s="275"/>
      <c r="G20" s="503"/>
      <c r="H20" s="525"/>
      <c r="I20" s="275"/>
      <c r="J20" s="503"/>
      <c r="K20" s="515"/>
      <c r="L20" s="275"/>
      <c r="M20" s="503"/>
      <c r="N20" s="515"/>
      <c r="O20" s="275"/>
      <c r="P20" s="503"/>
      <c r="Q20" s="515"/>
      <c r="R20" s="275"/>
      <c r="S20" s="513"/>
      <c r="T20" s="519"/>
      <c r="U20" s="275"/>
    </row>
    <row r="21" spans="1:22" ht="42.95" customHeight="1">
      <c r="A21" s="521" t="str">
        <f>IF(CONCATENATE(A19,B19)&lt;&gt;"11","","建国記念日")</f>
        <v/>
      </c>
      <c r="B21" s="522"/>
      <c r="C21" s="523"/>
      <c r="D21" s="521" t="str">
        <f t="shared" ref="D21" si="4">IF(CONCATENATE(D19,E19)&lt;&gt;"11","","建国記念日")</f>
        <v/>
      </c>
      <c r="E21" s="522"/>
      <c r="F21" s="523"/>
      <c r="G21" s="540" t="str">
        <f t="shared" ref="G21" si="5">IF(CONCATENATE(G19,H19)&lt;&gt;"11","","建国記念日")</f>
        <v/>
      </c>
      <c r="H21" s="541"/>
      <c r="I21" s="542"/>
      <c r="J21" s="534"/>
      <c r="K21" s="535"/>
      <c r="L21" s="536"/>
      <c r="M21" s="534"/>
      <c r="N21" s="535"/>
      <c r="O21" s="536"/>
      <c r="P21" s="534"/>
      <c r="Q21" s="535"/>
      <c r="R21" s="536"/>
      <c r="S21" s="534"/>
      <c r="T21" s="535"/>
      <c r="U21" s="536"/>
    </row>
    <row r="22" spans="1:22"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2" ht="47.25" customHeight="1">
      <c r="A23" s="500" t="str">
        <f>IF(年表!$S$59&lt;&gt;"L","",CONCATENATE(年表!$A19))</f>
        <v/>
      </c>
      <c r="B23" s="507" t="str">
        <f>IF(年表!$S$59&lt;&gt;"C","",CONCATENATE(年表!$A19))</f>
        <v>21</v>
      </c>
      <c r="C23" s="248" t="str">
        <f>IF(年表!$S$59&lt;&gt;"R","",CONCATENATE(年表!$A19))</f>
        <v/>
      </c>
      <c r="D23" s="502" t="str">
        <f>IF(年表!$S$59&lt;&gt;"L","",CONCATENATE(年表!$B19))</f>
        <v/>
      </c>
      <c r="E23" s="524" t="str">
        <f>IF(年表!$S$59&lt;&gt;"C","",CONCATENATE(年表!$B19))</f>
        <v>22</v>
      </c>
      <c r="F23" s="249" t="str">
        <f>IF(年表!$S$59&lt;&gt;"R","",CONCATENATE(年表!$B19))</f>
        <v/>
      </c>
      <c r="G23" s="502" t="str">
        <f>IF(年表!$S$59&lt;&gt;"L","",CONCATENATE(年表!$C19))</f>
        <v/>
      </c>
      <c r="H23" s="524" t="str">
        <f>IF(年表!$S$59&lt;&gt;"C","",CONCATENATE(年表!$C19))</f>
        <v>23</v>
      </c>
      <c r="I23" s="249" t="str">
        <f>IF(年表!$S$59&lt;&gt;"R","",CONCATENATE(年表!$C19))</f>
        <v/>
      </c>
      <c r="J23" s="502" t="str">
        <f>IF(年表!$S$59&lt;&gt;"L","",CONCATENATE(年表!$D19))</f>
        <v/>
      </c>
      <c r="K23" s="524" t="str">
        <f>IF(年表!$S$59&lt;&gt;"C","",CONCATENATE(年表!$D19))</f>
        <v>24</v>
      </c>
      <c r="L23" s="249" t="str">
        <f>IF(年表!$S$59&lt;&gt;"R","",CONCATENATE(年表!$D19))</f>
        <v/>
      </c>
      <c r="M23" s="502" t="str">
        <f>IF(年表!$S$59&lt;&gt;"L","",CONCATENATE(年表!$E19))</f>
        <v/>
      </c>
      <c r="N23" s="514" t="str">
        <f>IF(年表!$S$59&lt;&gt;"C","",CONCATENATE(年表!$E19))</f>
        <v>25</v>
      </c>
      <c r="O23" s="249" t="str">
        <f>IF(年表!$S$59&lt;&gt;"R","",CONCATENATE(年表!$E19))</f>
        <v/>
      </c>
      <c r="P23" s="502" t="str">
        <f>IF(年表!$S$59&lt;&gt;"L","",CONCATENATE(年表!$F19))</f>
        <v/>
      </c>
      <c r="Q23" s="516" t="str">
        <f>IF(年表!$S$59&lt;&gt;"C","",CONCATENATE(年表!$F19))</f>
        <v>26</v>
      </c>
      <c r="R23" s="249" t="str">
        <f>IF(年表!$S$59&lt;&gt;"R","",CONCATENATE(年表!$F19))</f>
        <v/>
      </c>
      <c r="S23" s="512" t="str">
        <f>IF(年表!$S$59&lt;&gt;"L","",CONCATENATE(年表!$G19))</f>
        <v/>
      </c>
      <c r="T23" s="518" t="str">
        <f>IF(年表!$S$59&lt;&gt;"C","",CONCATENATE(年表!$G19))</f>
        <v>27</v>
      </c>
      <c r="U23" s="250" t="str">
        <f>IF(年表!$S$59&lt;&gt;"R","",CONCATENATE(年表!$G19))</f>
        <v/>
      </c>
    </row>
    <row r="24" spans="1:22" ht="42.95" customHeight="1">
      <c r="A24" s="501"/>
      <c r="B24" s="508"/>
      <c r="C24" s="275"/>
      <c r="D24" s="503"/>
      <c r="E24" s="525"/>
      <c r="F24" s="275"/>
      <c r="G24" s="503"/>
      <c r="H24" s="525"/>
      <c r="I24" s="275"/>
      <c r="J24" s="503"/>
      <c r="K24" s="525"/>
      <c r="L24" s="275"/>
      <c r="M24" s="503"/>
      <c r="N24" s="515"/>
      <c r="O24" s="275"/>
      <c r="P24" s="503"/>
      <c r="Q24" s="517"/>
      <c r="R24" s="275"/>
      <c r="S24" s="513"/>
      <c r="T24" s="519"/>
      <c r="U24" s="275"/>
    </row>
    <row r="25" spans="1:22" ht="42.95" customHeight="1">
      <c r="A25" s="534"/>
      <c r="B25" s="535"/>
      <c r="C25" s="536"/>
      <c r="D25" s="534"/>
      <c r="E25" s="535"/>
      <c r="F25" s="536"/>
      <c r="G25" s="521" t="str">
        <f>IF(CONCATENATE(G23,H23)="23","天皇誕生日","")</f>
        <v>天皇誕生日</v>
      </c>
      <c r="H25" s="522"/>
      <c r="I25" s="523"/>
      <c r="J25" s="534"/>
      <c r="K25" s="535"/>
      <c r="L25" s="536"/>
      <c r="M25" s="534"/>
      <c r="N25" s="535"/>
      <c r="O25" s="536"/>
      <c r="P25" s="534"/>
      <c r="Q25" s="535"/>
      <c r="R25" s="536"/>
      <c r="S25" s="534"/>
      <c r="T25" s="535"/>
      <c r="U25" s="536"/>
    </row>
    <row r="26" spans="1:22"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2" ht="47.25" customHeight="1">
      <c r="A27" s="500" t="str">
        <f>IF(年表!$S$59&lt;&gt;"L","",CONCATENATE(年表!$A20))</f>
        <v/>
      </c>
      <c r="B27" s="507" t="str">
        <f>IF(年表!$S$59&lt;&gt;"C","",CONCATENATE(年表!$A20))</f>
        <v>28</v>
      </c>
      <c r="C27" s="248" t="str">
        <f>IF(年表!$S$59&lt;&gt;"R","",CONCATENATE(年表!$A20))</f>
        <v/>
      </c>
      <c r="D27" s="502" t="str">
        <f>IF(年表!$S$59&lt;&gt;"L","",CONCATENATE(年表!$B20))</f>
        <v/>
      </c>
      <c r="E27" s="524" t="str">
        <f>IF(年表!$S$59&lt;&gt;"C","",CONCATENATE(年表!$B20))</f>
        <v/>
      </c>
      <c r="F27" s="249" t="str">
        <f>IF(年表!$S$59&lt;&gt;"R","",CONCATENATE(年表!$B20))</f>
        <v/>
      </c>
      <c r="G27" s="502" t="str">
        <f>IF(年表!$S$59&lt;&gt;"L","",CONCATENATE(年表!$C20))</f>
        <v/>
      </c>
      <c r="H27" s="524" t="str">
        <f>IF(年表!$S$59&lt;&gt;"C","",CONCATENATE(年表!$C20))</f>
        <v/>
      </c>
      <c r="I27" s="249" t="str">
        <f>IF(年表!$S$59&lt;&gt;"R","",CONCATENATE(年表!$C20))</f>
        <v/>
      </c>
      <c r="J27" s="502" t="str">
        <f>IF(年表!$S$59&lt;&gt;"L","",CONCATENATE(年表!$D20))</f>
        <v/>
      </c>
      <c r="K27" s="524" t="str">
        <f>IF(年表!$S$59&lt;&gt;"C","",CONCATENATE(年表!$D20))</f>
        <v/>
      </c>
      <c r="L27" s="249" t="str">
        <f>IF(年表!$S$59&lt;&gt;"R","",CONCATENATE(年表!$D20))</f>
        <v/>
      </c>
      <c r="M27" s="502" t="str">
        <f>IF(年表!$S$59&lt;&gt;"L","",CONCATENATE(年表!$E20))</f>
        <v/>
      </c>
      <c r="N27" s="514" t="str">
        <f>IF(年表!$S$59&lt;&gt;"C","",CONCATENATE(年表!$E20))</f>
        <v/>
      </c>
      <c r="O27" s="249" t="str">
        <f>IF(年表!$S$59&lt;&gt;"R","",CONCATENATE(年表!$E20))</f>
        <v/>
      </c>
      <c r="P27" s="502" t="str">
        <f>IF(年表!$S$59&lt;&gt;"L","",CONCATENATE(年表!$F20))</f>
        <v/>
      </c>
      <c r="Q27" s="524" t="str">
        <f>IF(年表!$S$59&lt;&gt;"C","",CONCATENATE(年表!$F20))</f>
        <v/>
      </c>
      <c r="R27" s="249" t="str">
        <f>IF(年表!$S$59&lt;&gt;"R","",CONCATENATE(年表!$F20))</f>
        <v/>
      </c>
      <c r="S27" s="512" t="str">
        <f>IF(年表!$S$59&lt;&gt;"L","",CONCATENATE(年表!$G20))</f>
        <v/>
      </c>
      <c r="T27" s="518" t="str">
        <f>IF(年表!$S$59&lt;&gt;"C","",CONCATENATE(年表!$G20))</f>
        <v/>
      </c>
      <c r="U27" s="250" t="str">
        <f>IF(年表!$S$59&lt;&gt;"R","",CONCATENATE(年表!$G20))</f>
        <v/>
      </c>
    </row>
    <row r="28" spans="1:22" ht="42.95" customHeight="1">
      <c r="A28" s="501"/>
      <c r="B28" s="508"/>
      <c r="C28" s="275"/>
      <c r="D28" s="503"/>
      <c r="E28" s="525"/>
      <c r="F28" s="275"/>
      <c r="G28" s="503"/>
      <c r="H28" s="525"/>
      <c r="I28" s="275"/>
      <c r="J28" s="503"/>
      <c r="K28" s="525"/>
      <c r="L28" s="275"/>
      <c r="M28" s="503"/>
      <c r="N28" s="515"/>
      <c r="O28" s="275"/>
      <c r="P28" s="503"/>
      <c r="Q28" s="525"/>
      <c r="R28" s="275"/>
      <c r="S28" s="513"/>
      <c r="T28" s="519"/>
      <c r="U28" s="275"/>
    </row>
    <row r="29" spans="1:22" ht="42.95" customHeight="1">
      <c r="A29" s="534"/>
      <c r="B29" s="535"/>
      <c r="C29" s="536"/>
      <c r="D29" s="534"/>
      <c r="E29" s="535"/>
      <c r="F29" s="536"/>
      <c r="G29" s="534"/>
      <c r="H29" s="535"/>
      <c r="I29" s="536"/>
      <c r="J29" s="534"/>
      <c r="K29" s="535"/>
      <c r="L29" s="536"/>
      <c r="M29" s="534"/>
      <c r="N29" s="535"/>
      <c r="O29" s="536"/>
      <c r="P29" s="534"/>
      <c r="Q29" s="535"/>
      <c r="R29" s="536"/>
      <c r="S29" s="534"/>
      <c r="T29" s="535"/>
      <c r="U29" s="536"/>
    </row>
    <row r="30" spans="1:22"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2" ht="47.25" customHeight="1">
      <c r="A31" s="500" t="str">
        <f>IF(年表!$S$59&lt;&gt;"L","",CONCATENATE(年表!$A21))</f>
        <v/>
      </c>
      <c r="B31" s="507" t="str">
        <f>IF(年表!$S$59&lt;&gt;"C","",CONCATENATE(年表!$A21))</f>
        <v/>
      </c>
      <c r="C31" s="248" t="str">
        <f>IF(年表!$S$59&lt;&gt;"R","",CONCATENATE(年表!$A21))</f>
        <v/>
      </c>
      <c r="D31" s="502" t="str">
        <f>IF(年表!$S$59&lt;&gt;"L","",CONCATENATE(年表!$B21))</f>
        <v/>
      </c>
      <c r="E31" s="524" t="str">
        <f>IF(年表!$S$59&lt;&gt;"C","",CONCATENATE(年表!$B21))</f>
        <v/>
      </c>
      <c r="F31" s="249" t="str">
        <f>IF(年表!$S$59&lt;&gt;"R","",CONCATENATE(年表!$B21))</f>
        <v/>
      </c>
      <c r="G31" s="502" t="str">
        <f>IF(年表!$S$59&lt;&gt;"L","",CONCATENATE(年表!$C21))</f>
        <v/>
      </c>
      <c r="H31" s="524" t="str">
        <f>IF(年表!$S$59&lt;&gt;"C","",CONCATENATE(年表!$C21))</f>
        <v/>
      </c>
      <c r="I31" s="249" t="str">
        <f>IF(年表!$S$59&lt;&gt;"R","",CONCATENATE(年表!$C21))</f>
        <v/>
      </c>
      <c r="J31" s="502" t="str">
        <f>IF(年表!$S$59&lt;&gt;"L","",CONCATENATE(年表!$D21))</f>
        <v/>
      </c>
      <c r="K31" s="524" t="str">
        <f>IF(年表!$S$59&lt;&gt;"C","",CONCATENATE(年表!$D21))</f>
        <v/>
      </c>
      <c r="L31" s="249" t="str">
        <f>IF(年表!$S$59&lt;&gt;"R","",CONCATENATE(年表!$D21))</f>
        <v/>
      </c>
      <c r="M31" s="502" t="str">
        <f>IF(年表!$S$59&lt;&gt;"L","",CONCATENATE(年表!$E21))</f>
        <v/>
      </c>
      <c r="N31" s="524" t="str">
        <f>IF(年表!$S$59&lt;&gt;"C","",CONCATENATE(年表!$E21))</f>
        <v/>
      </c>
      <c r="O31" s="249" t="str">
        <f>IF(年表!$S$59&lt;&gt;"R","",CONCATENATE(年表!$E21))</f>
        <v/>
      </c>
      <c r="P31" s="502" t="str">
        <f>IF(年表!$S$59&lt;&gt;"L","",CONCATENATE(年表!$F21))</f>
        <v/>
      </c>
      <c r="Q31" s="524" t="str">
        <f>IF(年表!$S$59&lt;&gt;"C","",CONCATENATE(年表!$F21))</f>
        <v/>
      </c>
      <c r="R31" s="249" t="str">
        <f>IF(年表!$S$59&lt;&gt;"R","",CONCATENATE(年表!$F21))</f>
        <v/>
      </c>
      <c r="S31" s="512" t="str">
        <f>IF(年表!$S$59&lt;&gt;"L","",CONCATENATE(年表!$G21))</f>
        <v/>
      </c>
      <c r="T31" s="518" t="str">
        <f>IF(年表!$S$59&lt;&gt;"C","",CONCATENATE(年表!$G21))</f>
        <v/>
      </c>
      <c r="U31" s="250" t="str">
        <f>IF(年表!$S$59&lt;&gt;"R","",CONCATENATE(年表!$G21))</f>
        <v/>
      </c>
    </row>
    <row r="32" spans="1:22" ht="42.95" customHeight="1">
      <c r="A32" s="501"/>
      <c r="B32" s="508"/>
      <c r="C32" s="275"/>
      <c r="D32" s="503"/>
      <c r="E32" s="525"/>
      <c r="F32" s="275"/>
      <c r="G32" s="503"/>
      <c r="H32" s="525"/>
      <c r="I32" s="275"/>
      <c r="J32" s="503"/>
      <c r="K32" s="525"/>
      <c r="L32" s="275"/>
      <c r="M32" s="503"/>
      <c r="N32" s="525"/>
      <c r="O32" s="275"/>
      <c r="P32" s="503"/>
      <c r="Q32" s="525"/>
      <c r="R32" s="275"/>
      <c r="S32" s="513"/>
      <c r="T32" s="519"/>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sheetData>
  <mergeCells count="180">
    <mergeCell ref="H11:H12"/>
    <mergeCell ref="I3:K8"/>
    <mergeCell ref="L3:M8"/>
    <mergeCell ref="R9:U9"/>
    <mergeCell ref="T11:T12"/>
    <mergeCell ref="S11:S12"/>
    <mergeCell ref="S14:U14"/>
    <mergeCell ref="M26:O26"/>
    <mergeCell ref="P26:R26"/>
    <mergeCell ref="M17:O17"/>
    <mergeCell ref="G17:I17"/>
    <mergeCell ref="G19:G20"/>
    <mergeCell ref="J19:J20"/>
    <mergeCell ref="P19:P20"/>
    <mergeCell ref="S19:S20"/>
    <mergeCell ref="H19:H20"/>
    <mergeCell ref="S17:U17"/>
    <mergeCell ref="I1:K2"/>
    <mergeCell ref="L1:L2"/>
    <mergeCell ref="S26:U26"/>
    <mergeCell ref="S23:S24"/>
    <mergeCell ref="S13:U13"/>
    <mergeCell ref="S10:U10"/>
    <mergeCell ref="T15:T16"/>
    <mergeCell ref="M23:M24"/>
    <mergeCell ref="S15:S16"/>
    <mergeCell ref="P15:P16"/>
    <mergeCell ref="M15:M16"/>
    <mergeCell ref="J15:J16"/>
    <mergeCell ref="Q15:Q16"/>
    <mergeCell ref="P23:P24"/>
    <mergeCell ref="J23:J24"/>
    <mergeCell ref="P13:R13"/>
    <mergeCell ref="M19:M20"/>
    <mergeCell ref="T19:T20"/>
    <mergeCell ref="Q19:Q20"/>
    <mergeCell ref="N19:N20"/>
    <mergeCell ref="K19:K20"/>
    <mergeCell ref="J17:L17"/>
    <mergeCell ref="K31:K32"/>
    <mergeCell ref="J25:L25"/>
    <mergeCell ref="S21:U21"/>
    <mergeCell ref="S25:U25"/>
    <mergeCell ref="N23:N24"/>
    <mergeCell ref="Q23:Q24"/>
    <mergeCell ref="P22:R22"/>
    <mergeCell ref="S22:U22"/>
    <mergeCell ref="T27:T28"/>
    <mergeCell ref="S29:U29"/>
    <mergeCell ref="N27:N28"/>
    <mergeCell ref="T23:T24"/>
    <mergeCell ref="M21:O21"/>
    <mergeCell ref="M27:M28"/>
    <mergeCell ref="M22:O22"/>
    <mergeCell ref="Q27:Q28"/>
    <mergeCell ref="M29:O29"/>
    <mergeCell ref="M25:O25"/>
    <mergeCell ref="P25:R25"/>
    <mergeCell ref="P27:P28"/>
    <mergeCell ref="P21:R21"/>
    <mergeCell ref="S33:U33"/>
    <mergeCell ref="A34:C34"/>
    <mergeCell ref="D34:F34"/>
    <mergeCell ref="G34:I34"/>
    <mergeCell ref="J34:L34"/>
    <mergeCell ref="M34:O34"/>
    <mergeCell ref="P34:R34"/>
    <mergeCell ref="S34:U34"/>
    <mergeCell ref="D33:F33"/>
    <mergeCell ref="A33:C33"/>
    <mergeCell ref="M33:O33"/>
    <mergeCell ref="P33:R33"/>
    <mergeCell ref="G33:I33"/>
    <mergeCell ref="J33:L33"/>
    <mergeCell ref="A26:C26"/>
    <mergeCell ref="A29:C29"/>
    <mergeCell ref="D29:F29"/>
    <mergeCell ref="G29:I29"/>
    <mergeCell ref="J29:L29"/>
    <mergeCell ref="D26:F26"/>
    <mergeCell ref="G26:I26"/>
    <mergeCell ref="J26:L26"/>
    <mergeCell ref="E27:E28"/>
    <mergeCell ref="H27:H28"/>
    <mergeCell ref="K27:K28"/>
    <mergeCell ref="D27:D28"/>
    <mergeCell ref="G27:G28"/>
    <mergeCell ref="J27:J28"/>
    <mergeCell ref="A18:C18"/>
    <mergeCell ref="D18:F18"/>
    <mergeCell ref="G18:I18"/>
    <mergeCell ref="J18:L18"/>
    <mergeCell ref="M18:O18"/>
    <mergeCell ref="P18:R18"/>
    <mergeCell ref="S18:U18"/>
    <mergeCell ref="A17:C17"/>
    <mergeCell ref="D17:F17"/>
    <mergeCell ref="P17:R17"/>
    <mergeCell ref="A10:C10"/>
    <mergeCell ref="D10:F10"/>
    <mergeCell ref="G10:I10"/>
    <mergeCell ref="J10:L10"/>
    <mergeCell ref="P14:R14"/>
    <mergeCell ref="D14:F14"/>
    <mergeCell ref="A14:C14"/>
    <mergeCell ref="P10:R10"/>
    <mergeCell ref="M10:O10"/>
    <mergeCell ref="E11:E12"/>
    <mergeCell ref="A13:C13"/>
    <mergeCell ref="A11:A12"/>
    <mergeCell ref="D11:D12"/>
    <mergeCell ref="B11:B12"/>
    <mergeCell ref="N11:N12"/>
    <mergeCell ref="P11:P12"/>
    <mergeCell ref="G14:I14"/>
    <mergeCell ref="J14:L14"/>
    <mergeCell ref="K11:K12"/>
    <mergeCell ref="M13:O13"/>
    <mergeCell ref="G11:G12"/>
    <mergeCell ref="J11:J12"/>
    <mergeCell ref="M11:M12"/>
    <mergeCell ref="Q11:Q12"/>
    <mergeCell ref="B15:B16"/>
    <mergeCell ref="E15:E16"/>
    <mergeCell ref="H15:H16"/>
    <mergeCell ref="K15:K16"/>
    <mergeCell ref="N15:N16"/>
    <mergeCell ref="A15:A16"/>
    <mergeCell ref="D13:F13"/>
    <mergeCell ref="G13:I13"/>
    <mergeCell ref="D15:D16"/>
    <mergeCell ref="M14:O14"/>
    <mergeCell ref="J13:L13"/>
    <mergeCell ref="G15:G16"/>
    <mergeCell ref="E19:E20"/>
    <mergeCell ref="B19:B20"/>
    <mergeCell ref="G21:I21"/>
    <mergeCell ref="G23:G24"/>
    <mergeCell ref="B23:B24"/>
    <mergeCell ref="E23:E24"/>
    <mergeCell ref="H23:H24"/>
    <mergeCell ref="K23:K24"/>
    <mergeCell ref="A25:C25"/>
    <mergeCell ref="D25:F25"/>
    <mergeCell ref="G25:I25"/>
    <mergeCell ref="A22:C22"/>
    <mergeCell ref="D22:F22"/>
    <mergeCell ref="G22:I22"/>
    <mergeCell ref="J22:L22"/>
    <mergeCell ref="A19:A20"/>
    <mergeCell ref="D19:D20"/>
    <mergeCell ref="A21:C21"/>
    <mergeCell ref="D21:F21"/>
    <mergeCell ref="J21:L21"/>
    <mergeCell ref="D23:D24"/>
    <mergeCell ref="A23:A24"/>
    <mergeCell ref="A31:A32"/>
    <mergeCell ref="S27:S28"/>
    <mergeCell ref="S31:S32"/>
    <mergeCell ref="P31:P32"/>
    <mergeCell ref="M31:M32"/>
    <mergeCell ref="J31:J32"/>
    <mergeCell ref="G31:G32"/>
    <mergeCell ref="A27:A28"/>
    <mergeCell ref="B27:B28"/>
    <mergeCell ref="P29:R29"/>
    <mergeCell ref="A30:C30"/>
    <mergeCell ref="G30:I30"/>
    <mergeCell ref="D30:F30"/>
    <mergeCell ref="J30:L30"/>
    <mergeCell ref="E31:E32"/>
    <mergeCell ref="B31:B32"/>
    <mergeCell ref="S30:U30"/>
    <mergeCell ref="D31:D32"/>
    <mergeCell ref="M30:O30"/>
    <mergeCell ref="P30:R30"/>
    <mergeCell ref="H31:H32"/>
    <mergeCell ref="T31:T32"/>
    <mergeCell ref="Q31:Q32"/>
    <mergeCell ref="N31:N32"/>
  </mergeCells>
  <phoneticPr fontId="2"/>
  <conditionalFormatting sqref="A19:C19 G19:I19 J15:P15 R15:U15 J17:U17 A21:I21">
    <cfRule type="cellIs" dxfId="2094" priority="17" stopIfTrue="1" operator="between">
      <formula>"11"</formula>
      <formula>"11"</formula>
    </cfRule>
  </conditionalFormatting>
  <conditionalFormatting sqref="J19:L19">
    <cfRule type="cellIs" dxfId="2093" priority="18" stopIfTrue="1" operator="equal">
      <formula>11</formula>
    </cfRule>
  </conditionalFormatting>
  <conditionalFormatting sqref="D19:F19">
    <cfRule type="cellIs" dxfId="2092" priority="19" stopIfTrue="1" operator="between">
      <formula>"11"</formula>
      <formula>"12"</formula>
    </cfRule>
  </conditionalFormatting>
  <conditionalFormatting sqref="C3:G3">
    <cfRule type="cellIs" dxfId="2091" priority="20" stopIfTrue="1" operator="between">
      <formula>"1"</formula>
      <formula>"1"</formula>
    </cfRule>
  </conditionalFormatting>
  <conditionalFormatting sqref="B3">
    <cfRule type="cellIs" dxfId="2090" priority="21" stopIfTrue="1" operator="between">
      <formula>"1"</formula>
      <formula>"1"</formula>
    </cfRule>
    <cfRule type="cellIs" dxfId="2089" priority="22" stopIfTrue="1" operator="equal">
      <formula>"2"</formula>
    </cfRule>
  </conditionalFormatting>
  <conditionalFormatting sqref="T5">
    <cfRule type="expression" dxfId="2088" priority="23" stopIfTrue="1">
      <formula>$H$8+$T$5=21</formula>
    </cfRule>
  </conditionalFormatting>
  <conditionalFormatting sqref="R6">
    <cfRule type="expression" dxfId="2087" priority="24" stopIfTrue="1">
      <formula>$H$8+$R$6=21</formula>
    </cfRule>
  </conditionalFormatting>
  <conditionalFormatting sqref="B5">
    <cfRule type="cellIs" dxfId="2086" priority="31" stopIfTrue="1" operator="between">
      <formula>"10"</formula>
      <formula>"14"</formula>
    </cfRule>
  </conditionalFormatting>
  <conditionalFormatting sqref="B4">
    <cfRule type="cellIs" dxfId="2085" priority="32" stopIfTrue="1" operator="equal">
      <formula>"8"</formula>
    </cfRule>
  </conditionalFormatting>
  <conditionalFormatting sqref="T6">
    <cfRule type="expression" dxfId="2084" priority="16" stopIfTrue="1">
      <formula>$H$7=VALUE(T6)</formula>
    </cfRule>
  </conditionalFormatting>
  <conditionalFormatting sqref="Q6">
    <cfRule type="expression" dxfId="2083" priority="15" stopIfTrue="1">
      <formula>$H$7=VALUE(Q6)</formula>
    </cfRule>
  </conditionalFormatting>
  <conditionalFormatting sqref="P6">
    <cfRule type="expression" priority="13" stopIfTrue="1">
      <formula>$H$7+1=VALUE(U5)</formula>
    </cfRule>
    <cfRule type="expression" dxfId="2082" priority="14" stopIfTrue="1">
      <formula>$H$7=VALUE(P6)</formula>
    </cfRule>
  </conditionalFormatting>
  <conditionalFormatting sqref="R6">
    <cfRule type="expression" dxfId="2081" priority="12" stopIfTrue="1">
      <formula>$H$7=VALUE(R6)</formula>
    </cfRule>
  </conditionalFormatting>
  <conditionalFormatting sqref="S6">
    <cfRule type="expression" dxfId="2080" priority="11" stopIfTrue="1">
      <formula>$H$7=VALUE(S6)</formula>
    </cfRule>
  </conditionalFormatting>
  <conditionalFormatting sqref="U6">
    <cfRule type="expression" priority="10" stopIfTrue="1">
      <formula>$H$7=VALUE(U6)</formula>
    </cfRule>
  </conditionalFormatting>
  <conditionalFormatting sqref="U5">
    <cfRule type="expression" dxfId="2079" priority="9" stopIfTrue="1">
      <formula>$H$7=VALUE(U5)</formula>
    </cfRule>
  </conditionalFormatting>
  <conditionalFormatting sqref="Q11">
    <cfRule type="cellIs" dxfId="2078" priority="8" stopIfTrue="1" operator="between">
      <formula>"1"</formula>
      <formula>"1"</formula>
    </cfRule>
  </conditionalFormatting>
  <conditionalFormatting sqref="Q15">
    <cfRule type="cellIs" dxfId="2077" priority="4" operator="equal">
      <formula>"7"</formula>
    </cfRule>
  </conditionalFormatting>
  <conditionalFormatting sqref="Q23">
    <cfRule type="cellIs" dxfId="2076" priority="1" operator="equal">
      <formula>"21"</formula>
    </cfRule>
  </conditionalFormatting>
  <conditionalFormatting sqref="E27:E28">
    <cfRule type="expression" dxfId="2075" priority="2">
      <formula>$B$27="23"</formula>
    </cfRule>
  </conditionalFormatting>
  <conditionalFormatting sqref="E23:E24 H23:H24 K23:K24 N23:N24 Q23:Q24 T23:T24">
    <cfRule type="cellIs" dxfId="2074" priority="3" operator="equal">
      <formula>"23"</formula>
    </cfRule>
  </conditionalFormatting>
  <dataValidations count="1">
    <dataValidation imeMode="hiragana" allowBlank="1" showInputMessage="1" showErrorMessage="1" sqref="D29:D30 S17:S18 J21:J22 P25:P26 P13:P14 M25:M26 A13:A14 D13:D14 G13:G14 J13:J14 M13:M14 S13:S14 D17:D18 G17:G18 J17:J18 M17:M18 P17:P18 M21:M22 P21:P22 A17:A18 A21:A22 D21:D22 G21:G22 A29:A30 S25:S26 S21:S22 D25:D26 G25:G26 J25:J26 G29:G30 J29:J30 M29:M30 P29:P30 G33:G34 A25:A26 J33:J34 M33:M34 P33:P34 S33:S34 S29:S30 D33:D34 A33:A34"/>
  </dataValidations>
  <hyperlinks>
    <hyperlink ref="R9" location="年表!N60" display="日付の位置【左 中央 右】は年表で設定"/>
  </hyperlinks>
  <pageMargins left="0.45" right="0.19685039370078741" top="0.59" bottom="0.11811023622047245" header="0.19685039370078741" footer="0.11811023622047245"/>
  <pageSetup paperSize="9" scale="44"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v>9</v>
      </c>
      <c r="G2" s="621"/>
      <c r="H2" s="592" t="s">
        <v>1</v>
      </c>
      <c r="J2" s="44"/>
      <c r="K2" s="42"/>
      <c r="L2" s="42"/>
      <c r="M2" s="42"/>
      <c r="N2" s="697" t="str">
        <f>CONCATENATE(年表!$F$3,"/",F2,"/25")</f>
        <v>2021/9/25</v>
      </c>
      <c r="O2" s="697"/>
      <c r="P2" s="698">
        <v>9</v>
      </c>
      <c r="Q2" s="699"/>
      <c r="R2" s="50"/>
      <c r="S2" s="113"/>
      <c r="T2" s="113"/>
      <c r="V2" s="621">
        <v>10</v>
      </c>
      <c r="W2" s="621"/>
      <c r="X2" s="592" t="s">
        <v>1</v>
      </c>
      <c r="Z2" s="44"/>
      <c r="AA2" s="42"/>
      <c r="AB2" s="42"/>
      <c r="AC2" s="42"/>
      <c r="AD2" s="601" t="str">
        <f>CONCATENATE(年表!$F$3,"/",V2,"/1")</f>
        <v>2021/10/1</v>
      </c>
      <c r="AE2" s="601"/>
      <c r="AF2" s="601"/>
    </row>
    <row r="3" spans="1:32" s="1" customFormat="1" ht="12" customHeight="1">
      <c r="A3" s="105"/>
      <c r="E3" s="86"/>
      <c r="F3" s="621"/>
      <c r="G3" s="621"/>
      <c r="H3" s="592"/>
      <c r="J3" s="87">
        <f>1-SIGN(MOD(年表!$F$3,4)/2)</f>
        <v>0</v>
      </c>
      <c r="K3" s="42"/>
      <c r="L3" s="42"/>
      <c r="M3" s="42"/>
      <c r="N3" s="712" t="str">
        <f>MID("日月火水木金土",WEEKDAY(N2,1),1)</f>
        <v>土</v>
      </c>
      <c r="O3" s="712"/>
      <c r="P3" s="700"/>
      <c r="Q3" s="701"/>
      <c r="R3" s="50"/>
      <c r="S3" s="113"/>
      <c r="T3" s="113"/>
      <c r="U3" s="87">
        <f>1-INT((MOD($G$2,4)/2))</f>
        <v>1</v>
      </c>
      <c r="V3" s="621"/>
      <c r="W3" s="621"/>
      <c r="X3" s="592"/>
      <c r="Z3" s="44"/>
      <c r="AA3" s="42"/>
      <c r="AB3" s="42"/>
      <c r="AC3" s="42"/>
      <c r="AD3" s="602" t="str">
        <f>MID("日月火水木金土",WEEKDAY(AD2,1),1)</f>
        <v>金</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土</v>
      </c>
      <c r="E5" s="680"/>
      <c r="F5" s="681"/>
      <c r="G5" s="681"/>
      <c r="H5" s="681"/>
      <c r="I5" s="681"/>
      <c r="J5" s="681"/>
      <c r="K5" s="681"/>
      <c r="L5" s="681"/>
      <c r="M5" s="681"/>
      <c r="N5" s="681"/>
      <c r="O5" s="681"/>
      <c r="P5" s="682"/>
      <c r="Q5" s="62"/>
      <c r="R5" s="58"/>
      <c r="S5" s="271">
        <v>1</v>
      </c>
      <c r="T5" s="273" t="str">
        <f>IF(S5="","",AD$3)</f>
        <v>金</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728" t="s">
        <v>110</v>
      </c>
      <c r="V6" s="729"/>
      <c r="W6" s="729"/>
      <c r="X6" s="729"/>
      <c r="Y6" s="729"/>
      <c r="Z6" s="729"/>
      <c r="AA6" s="729"/>
      <c r="AB6" s="729"/>
      <c r="AC6" s="729"/>
      <c r="AD6" s="729"/>
      <c r="AE6" s="729"/>
      <c r="AF6" s="730"/>
    </row>
    <row r="7" spans="1:32" s="53" customFormat="1" ht="16.5" customHeight="1">
      <c r="A7" s="138"/>
      <c r="C7" s="271">
        <f>C5+1</f>
        <v>26</v>
      </c>
      <c r="D7" s="273" t="str">
        <f>IF(D5="","",IF(SEARCH(D5,$N$1)&gt;0,MID($N$1,SEARCH(D5,$N$1)+1,1),""))</f>
        <v>日</v>
      </c>
      <c r="E7" s="680"/>
      <c r="F7" s="681"/>
      <c r="G7" s="681"/>
      <c r="H7" s="681"/>
      <c r="I7" s="681"/>
      <c r="J7" s="681"/>
      <c r="K7" s="681"/>
      <c r="L7" s="681"/>
      <c r="M7" s="681"/>
      <c r="N7" s="681"/>
      <c r="O7" s="681"/>
      <c r="P7" s="682"/>
      <c r="Q7" s="62"/>
      <c r="R7" s="54"/>
      <c r="S7" s="271">
        <f>S5+1</f>
        <v>2</v>
      </c>
      <c r="T7" s="273" t="str">
        <f>IF(T5="","",IF(SEARCH(T5,$N$1)&gt;0,MID($N$1,SEARCH(T5,$N$1)+1,1),""))</f>
        <v>土</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728"/>
      <c r="V8" s="729"/>
      <c r="W8" s="729"/>
      <c r="X8" s="729"/>
      <c r="Y8" s="729"/>
      <c r="Z8" s="729"/>
      <c r="AA8" s="729"/>
      <c r="AB8" s="729"/>
      <c r="AC8" s="729"/>
      <c r="AD8" s="729"/>
      <c r="AE8" s="729"/>
      <c r="AF8" s="730"/>
    </row>
    <row r="9" spans="1:32" s="53" customFormat="1" ht="16.5" customHeight="1">
      <c r="A9" s="138"/>
      <c r="C9" s="271">
        <f>C7+1</f>
        <v>27</v>
      </c>
      <c r="D9" s="273" t="str">
        <f>IF(D7="","",IF(SEARCH(D7,$N$1)&gt;0,MID($N$1,SEARCH(D7,$N$1)+1,1),""))</f>
        <v>月</v>
      </c>
      <c r="E9" s="680"/>
      <c r="F9" s="681"/>
      <c r="G9" s="681"/>
      <c r="H9" s="681"/>
      <c r="I9" s="681"/>
      <c r="J9" s="681"/>
      <c r="K9" s="681"/>
      <c r="L9" s="681"/>
      <c r="M9" s="681"/>
      <c r="N9" s="681"/>
      <c r="O9" s="681"/>
      <c r="P9" s="682"/>
      <c r="Q9" s="62"/>
      <c r="R9" s="58"/>
      <c r="S9" s="271">
        <f>S7+1</f>
        <v>3</v>
      </c>
      <c r="T9" s="273" t="str">
        <f>IF(T7="","",IF(SEARCH(T7,$N$1)&gt;0,MID($N$1,SEARCH(T7,$N$1)+1,1),""))</f>
        <v>日</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683"/>
      <c r="V10" s="684"/>
      <c r="W10" s="684"/>
      <c r="X10" s="684"/>
      <c r="Y10" s="684"/>
      <c r="Z10" s="684"/>
      <c r="AA10" s="684"/>
      <c r="AB10" s="684"/>
      <c r="AC10" s="684"/>
      <c r="AD10" s="684"/>
      <c r="AE10" s="684"/>
      <c r="AF10" s="685"/>
    </row>
    <row r="11" spans="1:32" s="49" customFormat="1" ht="16.5" customHeight="1">
      <c r="A11" s="66"/>
      <c r="C11" s="271">
        <f>C9+1</f>
        <v>28</v>
      </c>
      <c r="D11" s="273" t="str">
        <f>IF(D9="","",IF(SEARCH(D9,$N$1)&gt;0,MID($N$1,SEARCH(D9,$N$1)+1,1),""))</f>
        <v>火</v>
      </c>
      <c r="E11" s="680"/>
      <c r="F11" s="681"/>
      <c r="G11" s="681"/>
      <c r="H11" s="681"/>
      <c r="I11" s="681"/>
      <c r="J11" s="681"/>
      <c r="K11" s="681"/>
      <c r="L11" s="681"/>
      <c r="M11" s="681"/>
      <c r="N11" s="681"/>
      <c r="O11" s="681"/>
      <c r="P11" s="682"/>
      <c r="Q11" s="62"/>
      <c r="R11" s="54"/>
      <c r="S11" s="271">
        <f>S9+1</f>
        <v>4</v>
      </c>
      <c r="T11" s="273" t="str">
        <f>IF(T9="","",IF(SEARCH(T9,$N$1)&gt;0,MID($N$1,SEARCH(T9,$N$1)+1,1),""))</f>
        <v>月</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683"/>
      <c r="V12" s="684"/>
      <c r="W12" s="684"/>
      <c r="X12" s="684"/>
      <c r="Y12" s="684"/>
      <c r="Z12" s="684"/>
      <c r="AA12" s="684"/>
      <c r="AB12" s="684"/>
      <c r="AC12" s="684"/>
      <c r="AD12" s="684"/>
      <c r="AE12" s="684"/>
      <c r="AF12" s="685"/>
    </row>
    <row r="13" spans="1:32" s="49" customFormat="1" ht="16.5" customHeight="1">
      <c r="A13" s="66"/>
      <c r="C13" s="271">
        <f>C11+1</f>
        <v>29</v>
      </c>
      <c r="D13" s="273" t="str">
        <f>IF(D11="","",IF(SEARCH(D11,$N$1)&gt;0,MID($N$1,SEARCH(D11,$N$1)+1,1),""))</f>
        <v>水</v>
      </c>
      <c r="E13" s="680"/>
      <c r="F13" s="681"/>
      <c r="G13" s="681"/>
      <c r="H13" s="681"/>
      <c r="I13" s="681"/>
      <c r="J13" s="681"/>
      <c r="K13" s="681"/>
      <c r="L13" s="681"/>
      <c r="M13" s="681"/>
      <c r="N13" s="681"/>
      <c r="O13" s="681"/>
      <c r="P13" s="682"/>
      <c r="Q13" s="62"/>
      <c r="R13" s="58"/>
      <c r="S13" s="271">
        <f>S11+1</f>
        <v>5</v>
      </c>
      <c r="T13" s="273" t="str">
        <f>IF(T11="","",IF(SEARCH(T11,$N$1)&gt;0,MID($N$1,SEARCH(T11,$N$1)+1,1),""))</f>
        <v>火</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木</v>
      </c>
      <c r="E15" s="680"/>
      <c r="F15" s="681"/>
      <c r="G15" s="681"/>
      <c r="H15" s="681"/>
      <c r="I15" s="681"/>
      <c r="J15" s="681"/>
      <c r="K15" s="681"/>
      <c r="L15" s="681"/>
      <c r="M15" s="681"/>
      <c r="N15" s="681"/>
      <c r="O15" s="681"/>
      <c r="P15" s="682"/>
      <c r="Q15" s="62"/>
      <c r="R15" s="54"/>
      <c r="S15" s="271">
        <f>S13+1</f>
        <v>6</v>
      </c>
      <c r="T15" s="273" t="str">
        <f>IF(T13="","",IF(SEARCH(T13,$N$1)&gt;0,MID($N$1,SEARCH(T13,$N$1)+1,1),""))</f>
        <v>水</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728"/>
      <c r="V16" s="729"/>
      <c r="W16" s="729"/>
      <c r="X16" s="729"/>
      <c r="Y16" s="729"/>
      <c r="Z16" s="729"/>
      <c r="AA16" s="729"/>
      <c r="AB16" s="729"/>
      <c r="AC16" s="729"/>
      <c r="AD16" s="729"/>
      <c r="AE16" s="729"/>
      <c r="AF16" s="730"/>
    </row>
    <row r="17" spans="1:33" s="49" customFormat="1" ht="16.5" customHeight="1">
      <c r="A17" s="66"/>
      <c r="C17" s="271"/>
      <c r="D17" s="273"/>
      <c r="E17" s="680"/>
      <c r="F17" s="681"/>
      <c r="G17" s="681"/>
      <c r="H17" s="681"/>
      <c r="I17" s="681"/>
      <c r="J17" s="681"/>
      <c r="K17" s="681"/>
      <c r="L17" s="681"/>
      <c r="M17" s="681"/>
      <c r="N17" s="681"/>
      <c r="O17" s="681"/>
      <c r="P17" s="682"/>
      <c r="Q17" s="62"/>
      <c r="R17" s="58"/>
      <c r="S17" s="271">
        <f>S15+1</f>
        <v>7</v>
      </c>
      <c r="T17" s="273" t="str">
        <f>IF(T15="","",IF(SEARCH(T15,$N$1)&gt;0,MID($N$1,SEARCH(T15,$N$1)+1,1),""))</f>
        <v>木</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728"/>
      <c r="V18" s="729"/>
      <c r="W18" s="729"/>
      <c r="X18" s="729"/>
      <c r="Y18" s="729"/>
      <c r="Z18" s="729"/>
      <c r="AA18" s="729"/>
      <c r="AB18" s="729"/>
      <c r="AC18" s="729"/>
      <c r="AD18" s="729"/>
      <c r="AE18" s="729"/>
      <c r="AF18" s="730"/>
    </row>
    <row r="19" spans="1:33" s="49" customFormat="1" ht="16.5" customHeight="1">
      <c r="A19" s="66"/>
      <c r="C19" s="291"/>
      <c r="D19" s="298"/>
      <c r="E19" s="678"/>
      <c r="F19" s="666"/>
      <c r="G19" s="666"/>
      <c r="H19" s="666"/>
      <c r="I19" s="666"/>
      <c r="J19" s="666"/>
      <c r="K19" s="666"/>
      <c r="L19" s="666"/>
      <c r="M19" s="666"/>
      <c r="N19" s="666"/>
      <c r="O19" s="666"/>
      <c r="P19" s="679"/>
      <c r="Q19" s="62"/>
      <c r="R19" s="54"/>
      <c r="S19" s="271">
        <f>S17+1</f>
        <v>8</v>
      </c>
      <c r="T19" s="273" t="str">
        <f>IF(T17="","",IF(SEARCH(T17,$N$1)&gt;0,MID($N$1,SEARCH(T17,$N$1)+1,1),""))</f>
        <v>金</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08" t="str">
        <f>IF(T19="月","体育の日","")</f>
        <v/>
      </c>
      <c r="T20" s="709"/>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v>10</v>
      </c>
      <c r="G25" s="621"/>
      <c r="H25" s="592" t="s">
        <v>1</v>
      </c>
      <c r="I25" s="61"/>
      <c r="J25" s="1"/>
      <c r="K25" s="55"/>
      <c r="L25" s="55"/>
      <c r="M25" s="592"/>
      <c r="N25" s="697" t="str">
        <f>CONCATENATE(年表!$F$3,"/",F25,"/1")</f>
        <v>2021/10/1</v>
      </c>
      <c r="O25" s="697"/>
      <c r="P25" s="698">
        <v>10</v>
      </c>
      <c r="Q25" s="699"/>
      <c r="R25" s="50"/>
      <c r="S25" s="1"/>
      <c r="T25" s="1"/>
      <c r="U25" s="1"/>
      <c r="V25" s="621" t="str">
        <f>CONCATENATE(年表!$K$32)</f>
        <v>10</v>
      </c>
      <c r="W25" s="621"/>
      <c r="X25" s="592" t="s">
        <v>1</v>
      </c>
      <c r="Y25" s="1"/>
      <c r="Z25" s="44"/>
      <c r="AA25" s="42"/>
      <c r="AB25" s="42"/>
      <c r="AC25" s="42"/>
      <c r="AD25" s="601" t="str">
        <f>CONCATENATE(年表!$F$3,"/",V25,"/17")</f>
        <v>2021/10/17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金</v>
      </c>
      <c r="O26" s="712"/>
      <c r="P26" s="700"/>
      <c r="Q26" s="701"/>
      <c r="R26" s="50"/>
      <c r="S26" s="1"/>
      <c r="T26" s="1"/>
      <c r="U26" s="86"/>
      <c r="V26" s="621"/>
      <c r="W26" s="621"/>
      <c r="X26" s="592"/>
      <c r="Y26" s="1"/>
      <c r="Z26" s="44"/>
      <c r="AA26" s="42"/>
      <c r="AB26" s="42"/>
      <c r="AC26" s="42"/>
      <c r="AD26" s="602" t="str">
        <f>MID("日月火水木金土",WEEKDAY(AD25,1),1)</f>
        <v>日</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土</v>
      </c>
      <c r="E28" s="680"/>
      <c r="F28" s="681"/>
      <c r="G28" s="681"/>
      <c r="H28" s="681"/>
      <c r="I28" s="681"/>
      <c r="J28" s="681"/>
      <c r="K28" s="681"/>
      <c r="L28" s="681"/>
      <c r="M28" s="681"/>
      <c r="N28" s="681"/>
      <c r="O28" s="681"/>
      <c r="P28" s="682"/>
      <c r="Q28" s="62"/>
      <c r="R28" s="78"/>
      <c r="S28" s="271">
        <v>17</v>
      </c>
      <c r="T28" s="273" t="str">
        <f>IF(S28="","",AD$26)</f>
        <v>日</v>
      </c>
      <c r="U28" s="680"/>
      <c r="V28" s="681"/>
      <c r="W28" s="681"/>
      <c r="X28" s="681"/>
      <c r="Y28" s="681"/>
      <c r="Z28" s="681"/>
      <c r="AA28" s="681"/>
      <c r="AB28" s="681"/>
      <c r="AC28" s="681"/>
      <c r="AD28" s="681"/>
      <c r="AE28" s="681"/>
      <c r="AF28" s="682"/>
    </row>
    <row r="29" spans="1:33" ht="46.5" customHeight="1">
      <c r="A29" s="91"/>
      <c r="B29" s="79"/>
      <c r="C29" s="708" t="str">
        <f>IF(D28="月","体育の日","")</f>
        <v/>
      </c>
      <c r="D29" s="709"/>
      <c r="E29" s="683"/>
      <c r="F29" s="684"/>
      <c r="G29" s="684"/>
      <c r="H29" s="684"/>
      <c r="I29" s="684"/>
      <c r="J29" s="684"/>
      <c r="K29" s="684"/>
      <c r="L29" s="684"/>
      <c r="M29" s="684"/>
      <c r="N29" s="684"/>
      <c r="O29" s="684"/>
      <c r="P29" s="685"/>
      <c r="Q29" s="63"/>
      <c r="R29" s="78"/>
      <c r="S29" s="708"/>
      <c r="T29" s="709"/>
      <c r="U29" s="683"/>
      <c r="V29" s="684"/>
      <c r="W29" s="684"/>
      <c r="X29" s="684"/>
      <c r="Y29" s="684"/>
      <c r="Z29" s="684"/>
      <c r="AA29" s="684"/>
      <c r="AB29" s="684"/>
      <c r="AC29" s="684"/>
      <c r="AD29" s="684"/>
      <c r="AE29" s="684"/>
      <c r="AF29" s="685"/>
    </row>
    <row r="30" spans="1:33" ht="16.5" customHeight="1">
      <c r="A30" s="91"/>
      <c r="B30" s="79"/>
      <c r="C30" s="271">
        <f>C28+1</f>
        <v>10</v>
      </c>
      <c r="D30" s="273" t="str">
        <f>IF(D28="","",IF(SEARCH(D28,$N$1)&gt;0,MID($N$1,SEARCH(D28,$N$1)+1,1),""))</f>
        <v>日</v>
      </c>
      <c r="E30" s="680"/>
      <c r="F30" s="681"/>
      <c r="G30" s="681"/>
      <c r="H30" s="681"/>
      <c r="I30" s="681"/>
      <c r="J30" s="681"/>
      <c r="K30" s="681"/>
      <c r="L30" s="681"/>
      <c r="M30" s="681"/>
      <c r="N30" s="681"/>
      <c r="O30" s="681"/>
      <c r="P30" s="682"/>
      <c r="Q30" s="62"/>
      <c r="R30" s="78"/>
      <c r="S30" s="271">
        <f>S28+1</f>
        <v>18</v>
      </c>
      <c r="T30" s="273" t="str">
        <f>IF(T28="","",IF(SEARCH(T28,$N$1)&gt;0,MID($N$1,SEARCH(T28,$N$1)+1,1),""))</f>
        <v>月</v>
      </c>
      <c r="U30" s="680"/>
      <c r="V30" s="681"/>
      <c r="W30" s="681"/>
      <c r="X30" s="681"/>
      <c r="Y30" s="681"/>
      <c r="Z30" s="681"/>
      <c r="AA30" s="681"/>
      <c r="AB30" s="681"/>
      <c r="AC30" s="681"/>
      <c r="AD30" s="681"/>
      <c r="AE30" s="681"/>
      <c r="AF30" s="682"/>
    </row>
    <row r="31" spans="1:33" ht="46.5" customHeight="1">
      <c r="A31" s="91"/>
      <c r="B31" s="79"/>
      <c r="C31" s="708" t="str">
        <f>IF(D30="月","体育の日","")</f>
        <v/>
      </c>
      <c r="D31" s="709"/>
      <c r="E31" s="683"/>
      <c r="F31" s="684"/>
      <c r="G31" s="684"/>
      <c r="H31" s="684"/>
      <c r="I31" s="684"/>
      <c r="J31" s="684"/>
      <c r="K31" s="684"/>
      <c r="L31" s="684"/>
      <c r="M31" s="684"/>
      <c r="N31" s="684"/>
      <c r="O31" s="684"/>
      <c r="P31" s="685"/>
      <c r="Q31" s="63"/>
      <c r="R31" s="78"/>
      <c r="S31" s="708"/>
      <c r="T31" s="709"/>
      <c r="U31" s="683"/>
      <c r="V31" s="684"/>
      <c r="W31" s="684"/>
      <c r="X31" s="684"/>
      <c r="Y31" s="684"/>
      <c r="Z31" s="684"/>
      <c r="AA31" s="684"/>
      <c r="AB31" s="684"/>
      <c r="AC31" s="684"/>
      <c r="AD31" s="684"/>
      <c r="AE31" s="684"/>
      <c r="AF31" s="685"/>
    </row>
    <row r="32" spans="1:33" ht="16.5" customHeight="1">
      <c r="A32" s="91"/>
      <c r="B32" s="79"/>
      <c r="C32" s="271">
        <f>C30+1</f>
        <v>11</v>
      </c>
      <c r="D32" s="273" t="str">
        <f>IF(D30="","",IF(SEARCH(D30,$N$1)&gt;0,MID($N$1,SEARCH(D30,$N$1)+1,1),""))</f>
        <v>月</v>
      </c>
      <c r="E32" s="680"/>
      <c r="F32" s="681"/>
      <c r="G32" s="681"/>
      <c r="H32" s="681"/>
      <c r="I32" s="681"/>
      <c r="J32" s="681"/>
      <c r="K32" s="681"/>
      <c r="L32" s="681"/>
      <c r="M32" s="681"/>
      <c r="N32" s="681"/>
      <c r="O32" s="681"/>
      <c r="P32" s="682"/>
      <c r="Q32" s="62"/>
      <c r="R32" s="78"/>
      <c r="S32" s="271">
        <f>S30+1</f>
        <v>19</v>
      </c>
      <c r="T32" s="273" t="str">
        <f>IF(T30="","",IF(SEARCH(T30,$N$1)&gt;0,MID($N$1,SEARCH(T30,$N$1)+1,1),""))</f>
        <v>火</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683"/>
      <c r="V33" s="684"/>
      <c r="W33" s="684"/>
      <c r="X33" s="684"/>
      <c r="Y33" s="684"/>
      <c r="Z33" s="684"/>
      <c r="AA33" s="684"/>
      <c r="AB33" s="684"/>
      <c r="AC33" s="684"/>
      <c r="AD33" s="684"/>
      <c r="AE33" s="684"/>
      <c r="AF33" s="685"/>
    </row>
    <row r="34" spans="1:32" ht="16.5" customHeight="1">
      <c r="A34" s="91"/>
      <c r="B34" s="79"/>
      <c r="C34" s="271">
        <f>C32+1</f>
        <v>12</v>
      </c>
      <c r="D34" s="273" t="str">
        <f>IF(D32="","",IF(SEARCH(D32,$N$1)&gt;0,MID($N$1,SEARCH(D32,$N$1)+1,1),""))</f>
        <v>火</v>
      </c>
      <c r="E34" s="680"/>
      <c r="F34" s="681"/>
      <c r="G34" s="681"/>
      <c r="H34" s="681"/>
      <c r="I34" s="681"/>
      <c r="J34" s="681"/>
      <c r="K34" s="681"/>
      <c r="L34" s="681"/>
      <c r="M34" s="681"/>
      <c r="N34" s="681"/>
      <c r="O34" s="681"/>
      <c r="P34" s="682"/>
      <c r="Q34" s="62"/>
      <c r="R34" s="78"/>
      <c r="S34" s="271">
        <f>S32+1</f>
        <v>20</v>
      </c>
      <c r="T34" s="273" t="str">
        <f>IF(T32="","",IF(SEARCH(T32,$N$1)&gt;0,MID($N$1,SEARCH(T32,$N$1)+1,1),""))</f>
        <v>水</v>
      </c>
      <c r="U34" s="680"/>
      <c r="V34" s="681"/>
      <c r="W34" s="681"/>
      <c r="X34" s="681"/>
      <c r="Y34" s="681"/>
      <c r="Z34" s="681"/>
      <c r="AA34" s="681"/>
      <c r="AB34" s="681"/>
      <c r="AC34" s="681"/>
      <c r="AD34" s="681"/>
      <c r="AE34" s="681"/>
      <c r="AF34" s="682"/>
    </row>
    <row r="35" spans="1:32" ht="46.5" customHeight="1">
      <c r="A35" s="91"/>
      <c r="B35" s="79"/>
      <c r="C35" s="708" t="str">
        <f>IF(D34="月","体育の日","")</f>
        <v/>
      </c>
      <c r="D35" s="709"/>
      <c r="E35" s="683"/>
      <c r="F35" s="684"/>
      <c r="G35" s="684"/>
      <c r="H35" s="684"/>
      <c r="I35" s="684"/>
      <c r="J35" s="684"/>
      <c r="K35" s="684"/>
      <c r="L35" s="684"/>
      <c r="M35" s="684"/>
      <c r="N35" s="684"/>
      <c r="O35" s="684"/>
      <c r="P35" s="685"/>
      <c r="Q35" s="63"/>
      <c r="R35" s="78"/>
      <c r="S35" s="708"/>
      <c r="T35" s="709"/>
      <c r="U35" s="728"/>
      <c r="V35" s="729"/>
      <c r="W35" s="729"/>
      <c r="X35" s="729"/>
      <c r="Y35" s="729"/>
      <c r="Z35" s="729"/>
      <c r="AA35" s="729"/>
      <c r="AB35" s="729"/>
      <c r="AC35" s="729"/>
      <c r="AD35" s="729"/>
      <c r="AE35" s="729"/>
      <c r="AF35" s="730"/>
    </row>
    <row r="36" spans="1:32" ht="16.5" customHeight="1">
      <c r="A36" s="91"/>
      <c r="B36" s="79"/>
      <c r="C36" s="271">
        <f>C34+1</f>
        <v>13</v>
      </c>
      <c r="D36" s="273" t="str">
        <f>IF(D34="","",IF(SEARCH(D34,$N$1)&gt;0,MID($N$1,SEARCH(D34,$N$1)+1,1),""))</f>
        <v>水</v>
      </c>
      <c r="E36" s="680"/>
      <c r="F36" s="681"/>
      <c r="G36" s="681"/>
      <c r="H36" s="681"/>
      <c r="I36" s="681"/>
      <c r="J36" s="681"/>
      <c r="K36" s="681"/>
      <c r="L36" s="681"/>
      <c r="M36" s="681"/>
      <c r="N36" s="681"/>
      <c r="O36" s="681"/>
      <c r="P36" s="682"/>
      <c r="Q36" s="62"/>
      <c r="R36" s="78"/>
      <c r="S36" s="271">
        <f>S34+1</f>
        <v>21</v>
      </c>
      <c r="T36" s="273" t="str">
        <f>IF(T34="","",IF(SEARCH(T34,$N$1)&gt;0,MID($N$1,SEARCH(T34,$N$1)+1,1),""))</f>
        <v>木</v>
      </c>
      <c r="U36" s="680"/>
      <c r="V36" s="681"/>
      <c r="W36" s="681"/>
      <c r="X36" s="681"/>
      <c r="Y36" s="681"/>
      <c r="Z36" s="681"/>
      <c r="AA36" s="681"/>
      <c r="AB36" s="681"/>
      <c r="AC36" s="681"/>
      <c r="AD36" s="681"/>
      <c r="AE36" s="681"/>
      <c r="AF36" s="682"/>
    </row>
    <row r="37" spans="1:32" ht="46.5" customHeight="1">
      <c r="A37" s="91"/>
      <c r="B37" s="79"/>
      <c r="C37" s="739" t="str">
        <f>IF(D36="月","体育の日","")</f>
        <v/>
      </c>
      <c r="D37" s="740"/>
      <c r="E37" s="683"/>
      <c r="F37" s="684"/>
      <c r="G37" s="684"/>
      <c r="H37" s="684"/>
      <c r="I37" s="684"/>
      <c r="J37" s="684"/>
      <c r="K37" s="684"/>
      <c r="L37" s="684"/>
      <c r="M37" s="684"/>
      <c r="N37" s="684"/>
      <c r="O37" s="684"/>
      <c r="P37" s="685"/>
      <c r="Q37" s="63"/>
      <c r="R37" s="78"/>
      <c r="S37" s="708"/>
      <c r="T37" s="709"/>
      <c r="U37" s="728"/>
      <c r="V37" s="729"/>
      <c r="W37" s="729"/>
      <c r="X37" s="729"/>
      <c r="Y37" s="729"/>
      <c r="Z37" s="729"/>
      <c r="AA37" s="729"/>
      <c r="AB37" s="729"/>
      <c r="AC37" s="729"/>
      <c r="AD37" s="729"/>
      <c r="AE37" s="729"/>
      <c r="AF37" s="730"/>
    </row>
    <row r="38" spans="1:32" ht="16.5" customHeight="1">
      <c r="A38" s="91"/>
      <c r="B38" s="79"/>
      <c r="C38" s="271">
        <f>C36+1</f>
        <v>14</v>
      </c>
      <c r="D38" s="273" t="str">
        <f>IF(D36="","",IF(SEARCH(D36,$N$1)&gt;0,MID($N$1,SEARCH(D36,$N$1)+1,1),""))</f>
        <v>木</v>
      </c>
      <c r="E38" s="680"/>
      <c r="F38" s="681"/>
      <c r="G38" s="681"/>
      <c r="H38" s="681"/>
      <c r="I38" s="681"/>
      <c r="J38" s="681"/>
      <c r="K38" s="681"/>
      <c r="L38" s="681"/>
      <c r="M38" s="681"/>
      <c r="N38" s="681"/>
      <c r="O38" s="681"/>
      <c r="P38" s="682"/>
      <c r="Q38" s="62"/>
      <c r="R38" s="78"/>
      <c r="S38" s="271">
        <f>S36+1</f>
        <v>22</v>
      </c>
      <c r="T38" s="273" t="str">
        <f>IF(T36="","",IF(SEARCH(T36,$N$1)&gt;0,MID($N$1,SEARCH(T36,$N$1)+1,1),""))</f>
        <v>金</v>
      </c>
      <c r="U38" s="680"/>
      <c r="V38" s="681"/>
      <c r="W38" s="681"/>
      <c r="X38" s="681"/>
      <c r="Y38" s="681"/>
      <c r="Z38" s="681"/>
      <c r="AA38" s="681"/>
      <c r="AB38" s="681"/>
      <c r="AC38" s="681"/>
      <c r="AD38" s="681"/>
      <c r="AE38" s="681"/>
      <c r="AF38" s="682"/>
    </row>
    <row r="39" spans="1:32" ht="46.5" customHeight="1">
      <c r="A39" s="91"/>
      <c r="B39" s="79"/>
      <c r="C39" s="735" t="str">
        <f>IF(D38="月","体育の日","")</f>
        <v/>
      </c>
      <c r="D39" s="736"/>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金</v>
      </c>
      <c r="E40" s="680"/>
      <c r="F40" s="681"/>
      <c r="G40" s="681"/>
      <c r="H40" s="681"/>
      <c r="I40" s="681"/>
      <c r="J40" s="681"/>
      <c r="K40" s="681"/>
      <c r="L40" s="681"/>
      <c r="M40" s="681"/>
      <c r="N40" s="681"/>
      <c r="O40" s="681"/>
      <c r="P40" s="682"/>
      <c r="Q40" s="62"/>
      <c r="R40" s="78"/>
      <c r="S40" s="271">
        <f>S38+1</f>
        <v>23</v>
      </c>
      <c r="T40" s="273" t="str">
        <f>IF(T38="","",IF(SEARCH(T38,$N$1)&gt;0,MID($N$1,SEARCH(T38,$N$1)+1,1),""))</f>
        <v>土</v>
      </c>
      <c r="U40" s="680"/>
      <c r="V40" s="681"/>
      <c r="W40" s="681"/>
      <c r="X40" s="681"/>
      <c r="Y40" s="681"/>
      <c r="Z40" s="681"/>
      <c r="AA40" s="681"/>
      <c r="AB40" s="681"/>
      <c r="AC40" s="681"/>
      <c r="AD40" s="681"/>
      <c r="AE40" s="681"/>
      <c r="AF40" s="682"/>
    </row>
    <row r="41" spans="1:32" ht="46.5" customHeight="1">
      <c r="A41" s="91"/>
      <c r="B41" s="79"/>
      <c r="C41" s="708" t="str">
        <f>IF(D40="月","体育の日","")</f>
        <v/>
      </c>
      <c r="D41" s="709"/>
      <c r="E41" s="728" t="s">
        <v>110</v>
      </c>
      <c r="F41" s="729"/>
      <c r="G41" s="729"/>
      <c r="H41" s="729"/>
      <c r="I41" s="729"/>
      <c r="J41" s="729"/>
      <c r="K41" s="729"/>
      <c r="L41" s="729"/>
      <c r="M41" s="729"/>
      <c r="N41" s="729"/>
      <c r="O41" s="729"/>
      <c r="P41" s="730"/>
      <c r="Q41" s="63"/>
      <c r="R41" s="78"/>
      <c r="S41" s="708"/>
      <c r="T41" s="709"/>
      <c r="U41" s="683"/>
      <c r="V41" s="684"/>
      <c r="W41" s="684"/>
      <c r="X41" s="684"/>
      <c r="Y41" s="684"/>
      <c r="Z41" s="684"/>
      <c r="AA41" s="684"/>
      <c r="AB41" s="684"/>
      <c r="AC41" s="684"/>
      <c r="AD41" s="684"/>
      <c r="AE41" s="684"/>
      <c r="AF41" s="685"/>
    </row>
    <row r="42" spans="1:32" ht="16.5" customHeight="1">
      <c r="A42" s="91"/>
      <c r="B42" s="79"/>
      <c r="C42" s="271">
        <f>C40+1</f>
        <v>16</v>
      </c>
      <c r="D42" s="273" t="str">
        <f>IF(D40="","",IF(SEARCH(D40,$N$1)&gt;0,MID($N$1,SEARCH(D40,$N$1)+1,1),""))</f>
        <v>土</v>
      </c>
      <c r="E42" s="680"/>
      <c r="F42" s="681"/>
      <c r="G42" s="681"/>
      <c r="H42" s="681"/>
      <c r="I42" s="681"/>
      <c r="J42" s="681"/>
      <c r="K42" s="681"/>
      <c r="L42" s="681"/>
      <c r="M42" s="681"/>
      <c r="N42" s="681"/>
      <c r="O42" s="681"/>
      <c r="P42" s="682"/>
      <c r="Q42" s="62"/>
      <c r="R42" s="78"/>
      <c r="S42" s="271">
        <f>S40+1</f>
        <v>24</v>
      </c>
      <c r="T42" s="273" t="str">
        <f>IF(T40="","",IF(SEARCH(T40,$N$1)&gt;0,MID($N$1,SEARCH(T40,$N$1)+1,1),""))</f>
        <v>日</v>
      </c>
      <c r="U42" s="680"/>
      <c r="V42" s="681"/>
      <c r="W42" s="681"/>
      <c r="X42" s="681"/>
      <c r="Y42" s="681"/>
      <c r="Z42" s="681"/>
      <c r="AA42" s="681"/>
      <c r="AB42" s="681"/>
      <c r="AC42" s="681"/>
      <c r="AD42" s="681"/>
      <c r="AE42" s="681"/>
      <c r="AF42" s="682"/>
    </row>
    <row r="43" spans="1:32" ht="46.5" customHeight="1">
      <c r="A43" s="91"/>
      <c r="B43" s="79"/>
      <c r="C43" s="708"/>
      <c r="D43" s="709"/>
      <c r="E43" s="728"/>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E42:P42"/>
    <mergeCell ref="U42:AF42"/>
    <mergeCell ref="E40:P40"/>
    <mergeCell ref="U40:AF40"/>
    <mergeCell ref="C37:D37"/>
    <mergeCell ref="E37:P37"/>
    <mergeCell ref="S37:T37"/>
    <mergeCell ref="U37:AF37"/>
    <mergeCell ref="E34:P34"/>
    <mergeCell ref="U34:AF34"/>
    <mergeCell ref="C35:D35"/>
    <mergeCell ref="E35:P35"/>
    <mergeCell ref="S35:T35"/>
    <mergeCell ref="U35:AF35"/>
    <mergeCell ref="E36:P36"/>
    <mergeCell ref="U36:AF36"/>
    <mergeCell ref="C33:D33"/>
    <mergeCell ref="E33:P33"/>
    <mergeCell ref="S33:T33"/>
    <mergeCell ref="U33:AF33"/>
    <mergeCell ref="E30:P30"/>
    <mergeCell ref="U30:AF30"/>
    <mergeCell ref="C31:D31"/>
    <mergeCell ref="E31:P31"/>
    <mergeCell ref="S31:T31"/>
    <mergeCell ref="U31:AF31"/>
    <mergeCell ref="E32:P32"/>
    <mergeCell ref="U32:AF32"/>
    <mergeCell ref="C29:D29"/>
    <mergeCell ref="E29:P29"/>
    <mergeCell ref="S29:T29"/>
    <mergeCell ref="U29:AF29"/>
    <mergeCell ref="P25:Q26"/>
    <mergeCell ref="AD24:AF24"/>
    <mergeCell ref="F25:G26"/>
    <mergeCell ref="H25:H26"/>
    <mergeCell ref="M25:M26"/>
    <mergeCell ref="V25:W26"/>
    <mergeCell ref="X25:X26"/>
    <mergeCell ref="AD25:AF25"/>
    <mergeCell ref="AD26:AF26"/>
    <mergeCell ref="N24:O24"/>
    <mergeCell ref="N25:O25"/>
    <mergeCell ref="E28:P28"/>
    <mergeCell ref="U28:AF28"/>
    <mergeCell ref="N26:O26"/>
    <mergeCell ref="C20:D20"/>
    <mergeCell ref="E20:P20"/>
    <mergeCell ref="S20:T20"/>
    <mergeCell ref="U20:AF20"/>
    <mergeCell ref="E17:P17"/>
    <mergeCell ref="U17:AF17"/>
    <mergeCell ref="C18:D18"/>
    <mergeCell ref="E18:P18"/>
    <mergeCell ref="S18:T18"/>
    <mergeCell ref="U18:AF18"/>
    <mergeCell ref="E19:P19"/>
    <mergeCell ref="U19:AF19"/>
    <mergeCell ref="C16:D16"/>
    <mergeCell ref="E16:P16"/>
    <mergeCell ref="S16:T16"/>
    <mergeCell ref="U16:AF16"/>
    <mergeCell ref="U13:AF13"/>
    <mergeCell ref="C14:D14"/>
    <mergeCell ref="E14:P14"/>
    <mergeCell ref="S14:T14"/>
    <mergeCell ref="U14:AF14"/>
    <mergeCell ref="E13:P13"/>
    <mergeCell ref="E15:P15"/>
    <mergeCell ref="U15:AF15"/>
    <mergeCell ref="U11:AF11"/>
    <mergeCell ref="C12:D12"/>
    <mergeCell ref="E12:P12"/>
    <mergeCell ref="S12:T12"/>
    <mergeCell ref="U12:AF12"/>
    <mergeCell ref="E9:P9"/>
    <mergeCell ref="U9:AF9"/>
    <mergeCell ref="C10:D10"/>
    <mergeCell ref="E10:P10"/>
    <mergeCell ref="S10:T10"/>
    <mergeCell ref="U10:AF10"/>
    <mergeCell ref="E11:P11"/>
    <mergeCell ref="AD1:AF1"/>
    <mergeCell ref="F2:G3"/>
    <mergeCell ref="H2:H3"/>
    <mergeCell ref="V2:W3"/>
    <mergeCell ref="X2:X3"/>
    <mergeCell ref="AD2:AF2"/>
    <mergeCell ref="U7:AF7"/>
    <mergeCell ref="C8:D8"/>
    <mergeCell ref="E8:P8"/>
    <mergeCell ref="S8:T8"/>
    <mergeCell ref="U8:AF8"/>
    <mergeCell ref="AD3:AF3"/>
    <mergeCell ref="E5:P5"/>
    <mergeCell ref="U5:AF5"/>
    <mergeCell ref="C6:D6"/>
    <mergeCell ref="E6:P6"/>
    <mergeCell ref="S6:T6"/>
    <mergeCell ref="U6:AF6"/>
    <mergeCell ref="E7:P7"/>
    <mergeCell ref="N1:O1"/>
    <mergeCell ref="N2:O2"/>
    <mergeCell ref="N3:O3"/>
    <mergeCell ref="P2:Q3"/>
  </mergeCells>
  <phoneticPr fontId="195"/>
  <conditionalFormatting sqref="S32:T32 S36:T36 S34:T34 S38:T38 S40:T40 S42:T42 S30:T30">
    <cfRule type="expression" dxfId="813" priority="246" stopIfTrue="1">
      <formula>$T30="土"</formula>
    </cfRule>
    <cfRule type="expression" dxfId="812" priority="247" stopIfTrue="1">
      <formula>$T30="日"</formula>
    </cfRule>
  </conditionalFormatting>
  <conditionalFormatting sqref="C37:D37 C39:D39 C35:D35 C33:D33 C31:D31">
    <cfRule type="expression" dxfId="811" priority="237" stopIfTrue="1">
      <formula>D30="月"</formula>
    </cfRule>
  </conditionalFormatting>
  <conditionalFormatting sqref="U28 U30 U32 U34 U36 U38 U40 U42 E28 E30 E32 E34 E36 E38 E40 E42 U5 U7 U11 U13 U15 U17 U19 U9 E5 E7 E9 E11 E13 E15 E17 E19">
    <cfRule type="cellIs" dxfId="810" priority="227" stopIfTrue="1" operator="between">
      <formula>"1"</formula>
      <formula>"3"</formula>
    </cfRule>
  </conditionalFormatting>
  <conditionalFormatting sqref="S28:T28">
    <cfRule type="expression" dxfId="809" priority="225" stopIfTrue="1">
      <formula>$T$10="土"</formula>
    </cfRule>
    <cfRule type="expression" dxfId="808" priority="226" stopIfTrue="1">
      <formula>$T$10="日"</formula>
    </cfRule>
  </conditionalFormatting>
  <conditionalFormatting sqref="AC24 M1">
    <cfRule type="expression" dxfId="807" priority="224" stopIfTrue="1">
      <formula>$J$7+$AC$5=21</formula>
    </cfRule>
  </conditionalFormatting>
  <conditionalFormatting sqref="AB24 L1">
    <cfRule type="expression" dxfId="806" priority="223" stopIfTrue="1">
      <formula>$J$7+$AB$5=21</formula>
    </cfRule>
  </conditionalFormatting>
  <conditionalFormatting sqref="AA24 K1">
    <cfRule type="cellIs" dxfId="805" priority="221" stopIfTrue="1" operator="between">
      <formula>"21"</formula>
      <formula>"22"</formula>
    </cfRule>
    <cfRule type="expression" dxfId="804" priority="222" stopIfTrue="1">
      <formula>$J$7+$AA$5=21</formula>
    </cfRule>
  </conditionalFormatting>
  <conditionalFormatting sqref="R5">
    <cfRule type="cellIs" dxfId="803" priority="215" stopIfTrue="1" operator="between">
      <formula>"1"</formula>
      <formula>"1"</formula>
    </cfRule>
  </conditionalFormatting>
  <conditionalFormatting sqref="T19">
    <cfRule type="expression" dxfId="802" priority="180" stopIfTrue="1">
      <formula>T19="月"</formula>
    </cfRule>
  </conditionalFormatting>
  <conditionalFormatting sqref="C29:D29">
    <cfRule type="expression" dxfId="801" priority="184" stopIfTrue="1">
      <formula>D28="月"</formula>
    </cfRule>
  </conditionalFormatting>
  <conditionalFormatting sqref="C41:D41">
    <cfRule type="expression" dxfId="800" priority="183" stopIfTrue="1">
      <formula>D40="月"</formula>
    </cfRule>
  </conditionalFormatting>
  <conditionalFormatting sqref="C43:D43">
    <cfRule type="expression" dxfId="799" priority="182" stopIfTrue="1">
      <formula>D42="月"</formula>
    </cfRule>
  </conditionalFormatting>
  <conditionalFormatting sqref="S20:T20">
    <cfRule type="expression" dxfId="798" priority="181" stopIfTrue="1">
      <formula>T19="月"</formula>
    </cfRule>
  </conditionalFormatting>
  <conditionalFormatting sqref="D28">
    <cfRule type="expression" dxfId="797" priority="171" stopIfTrue="1">
      <formula>D28="月"</formula>
    </cfRule>
    <cfRule type="expression" dxfId="796" priority="172" stopIfTrue="1">
      <formula>D28="土"</formula>
    </cfRule>
    <cfRule type="expression" dxfId="795" priority="173" stopIfTrue="1">
      <formula>D28="日"</formula>
    </cfRule>
  </conditionalFormatting>
  <conditionalFormatting sqref="D30">
    <cfRule type="expression" dxfId="794" priority="167" stopIfTrue="1">
      <formula>D30="月"</formula>
    </cfRule>
    <cfRule type="expression" dxfId="793" priority="168" stopIfTrue="1">
      <formula>D30="土"</formula>
    </cfRule>
    <cfRule type="expression" dxfId="792" priority="169" stopIfTrue="1">
      <formula>D30="日"</formula>
    </cfRule>
  </conditionalFormatting>
  <conditionalFormatting sqref="C30">
    <cfRule type="expression" dxfId="791" priority="164" stopIfTrue="1">
      <formula>D30="月"</formula>
    </cfRule>
    <cfRule type="expression" dxfId="790" priority="165" stopIfTrue="1">
      <formula>D30="土"</formula>
    </cfRule>
    <cfRule type="expression" dxfId="789" priority="235" stopIfTrue="1">
      <formula>D30="日"</formula>
    </cfRule>
  </conditionalFormatting>
  <conditionalFormatting sqref="C36">
    <cfRule type="expression" dxfId="788" priority="155" stopIfTrue="1">
      <formula>D36="月"</formula>
    </cfRule>
    <cfRule type="expression" dxfId="787" priority="156" stopIfTrue="1">
      <formula>D36="土"</formula>
    </cfRule>
    <cfRule type="expression" dxfId="786" priority="157" stopIfTrue="1">
      <formula>D36="日"</formula>
    </cfRule>
  </conditionalFormatting>
  <conditionalFormatting sqref="D32">
    <cfRule type="expression" dxfId="785" priority="149" stopIfTrue="1">
      <formula>D32="土"</formula>
    </cfRule>
    <cfRule type="expression" dxfId="784" priority="150" stopIfTrue="1">
      <formula>D32="日"</formula>
    </cfRule>
  </conditionalFormatting>
  <conditionalFormatting sqref="D34">
    <cfRule type="expression" dxfId="783" priority="144" stopIfTrue="1">
      <formula>D34="月"</formula>
    </cfRule>
    <cfRule type="expression" dxfId="782" priority="145" stopIfTrue="1">
      <formula>D34="土"</formula>
    </cfRule>
    <cfRule type="expression" dxfId="781" priority="146" stopIfTrue="1">
      <formula>D34="日"</formula>
    </cfRule>
  </conditionalFormatting>
  <conditionalFormatting sqref="D36">
    <cfRule type="expression" dxfId="780" priority="140" stopIfTrue="1">
      <formula>D36="月"</formula>
    </cfRule>
    <cfRule type="expression" dxfId="779" priority="141" stopIfTrue="1">
      <formula>D36="土"</formula>
    </cfRule>
    <cfRule type="expression" dxfId="778" priority="142" stopIfTrue="1">
      <formula>D36="日"</formula>
    </cfRule>
  </conditionalFormatting>
  <conditionalFormatting sqref="D38">
    <cfRule type="expression" dxfId="777" priority="136" stopIfTrue="1">
      <formula>D38="月"</formula>
    </cfRule>
    <cfRule type="expression" dxfId="776" priority="137" stopIfTrue="1">
      <formula>D38="土"</formula>
    </cfRule>
    <cfRule type="expression" dxfId="775" priority="138" stopIfTrue="1">
      <formula>D38="日"</formula>
    </cfRule>
  </conditionalFormatting>
  <conditionalFormatting sqref="D40">
    <cfRule type="expression" dxfId="774" priority="132" stopIfTrue="1">
      <formula>D40="月"</formula>
    </cfRule>
    <cfRule type="expression" dxfId="773" priority="133" stopIfTrue="1">
      <formula>D40="土"</formula>
    </cfRule>
    <cfRule type="expression" dxfId="772" priority="134" stopIfTrue="1">
      <formula>D40="日"</formula>
    </cfRule>
  </conditionalFormatting>
  <conditionalFormatting sqref="D42">
    <cfRule type="expression" dxfId="771" priority="129" stopIfTrue="1">
      <formula>D42="土"</formula>
    </cfRule>
    <cfRule type="expression" dxfId="770" priority="130" stopIfTrue="1">
      <formula>D42="日"</formula>
    </cfRule>
  </conditionalFormatting>
  <conditionalFormatting sqref="C32">
    <cfRule type="expression" dxfId="769" priority="116" stopIfTrue="1">
      <formula>D32="土"</formula>
    </cfRule>
    <cfRule type="expression" dxfId="768" priority="117" stopIfTrue="1">
      <formula>D32="日"</formula>
    </cfRule>
  </conditionalFormatting>
  <conditionalFormatting sqref="C34">
    <cfRule type="expression" dxfId="767" priority="112" stopIfTrue="1">
      <formula>D34="月"</formula>
    </cfRule>
    <cfRule type="expression" dxfId="766" priority="113" stopIfTrue="1">
      <formula>D34="土"</formula>
    </cfRule>
    <cfRule type="expression" dxfId="765" priority="114" stopIfTrue="1">
      <formula>D34="日"</formula>
    </cfRule>
  </conditionalFormatting>
  <conditionalFormatting sqref="C38">
    <cfRule type="expression" dxfId="764" priority="109" stopIfTrue="1">
      <formula>D38="月"</formula>
    </cfRule>
    <cfRule type="expression" dxfId="763" priority="110" stopIfTrue="1">
      <formula>D38="土"</formula>
    </cfRule>
    <cfRule type="expression" dxfId="762" priority="111" stopIfTrue="1">
      <formula>D38="日"</formula>
    </cfRule>
  </conditionalFormatting>
  <conditionalFormatting sqref="C40">
    <cfRule type="expression" dxfId="761" priority="103" stopIfTrue="1">
      <formula>D40="月"</formula>
    </cfRule>
    <cfRule type="expression" dxfId="760" priority="104" stopIfTrue="1">
      <formula>D40="土"</formula>
    </cfRule>
    <cfRule type="expression" dxfId="759" priority="105" stopIfTrue="1">
      <formula>D40="日"</formula>
    </cfRule>
  </conditionalFormatting>
  <conditionalFormatting sqref="C42">
    <cfRule type="expression" dxfId="758" priority="93" stopIfTrue="1">
      <formula>D42="土"</formula>
    </cfRule>
    <cfRule type="expression" dxfId="757" priority="94" stopIfTrue="1">
      <formula>D42="日"</formula>
    </cfRule>
  </conditionalFormatting>
  <conditionalFormatting sqref="C15">
    <cfRule type="expression" dxfId="756" priority="74" stopIfTrue="1">
      <formula>D15="土"</formula>
    </cfRule>
    <cfRule type="expression" dxfId="755" priority="75" stopIfTrue="1">
      <formula>D15="日"</formula>
    </cfRule>
  </conditionalFormatting>
  <conditionalFormatting sqref="C13">
    <cfRule type="expression" dxfId="754" priority="71" stopIfTrue="1">
      <formula>D13="土"</formula>
    </cfRule>
    <cfRule type="expression" dxfId="753" priority="72" stopIfTrue="1">
      <formula>D13="日"</formula>
    </cfRule>
  </conditionalFormatting>
  <conditionalFormatting sqref="C11">
    <cfRule type="expression" dxfId="752" priority="69" stopIfTrue="1">
      <formula>D11="土"</formula>
    </cfRule>
    <cfRule type="expression" dxfId="751" priority="70" stopIfTrue="1">
      <formula>D11="日"</formula>
    </cfRule>
  </conditionalFormatting>
  <conditionalFormatting sqref="C9">
    <cfRule type="expression" dxfId="750" priority="67" stopIfTrue="1">
      <formula>D9="土"</formula>
    </cfRule>
    <cfRule type="expression" dxfId="749" priority="68" stopIfTrue="1">
      <formula>D9="日"</formula>
    </cfRule>
  </conditionalFormatting>
  <conditionalFormatting sqref="C7">
    <cfRule type="expression" dxfId="748" priority="65" stopIfTrue="1">
      <formula>D7="土"</formula>
    </cfRule>
    <cfRule type="expression" dxfId="747" priority="66" stopIfTrue="1">
      <formula>D7="日"</formula>
    </cfRule>
  </conditionalFormatting>
  <conditionalFormatting sqref="C5">
    <cfRule type="expression" dxfId="746" priority="63" stopIfTrue="1">
      <formula>D5="土"</formula>
    </cfRule>
    <cfRule type="expression" dxfId="745" priority="64" stopIfTrue="1">
      <formula>D5="日"</formula>
    </cfRule>
  </conditionalFormatting>
  <conditionalFormatting sqref="S19">
    <cfRule type="expression" dxfId="744" priority="319" stopIfTrue="1">
      <formula>T19="月"</formula>
    </cfRule>
  </conditionalFormatting>
  <conditionalFormatting sqref="S13">
    <cfRule type="expression" dxfId="743" priority="60" stopIfTrue="1">
      <formula>T13="土"</formula>
    </cfRule>
    <cfRule type="expression" dxfId="742" priority="61" stopIfTrue="1">
      <formula>T13="日"</formula>
    </cfRule>
  </conditionalFormatting>
  <conditionalFormatting sqref="T13">
    <cfRule type="expression" dxfId="741" priority="197" stopIfTrue="1">
      <formula>T13="土"</formula>
    </cfRule>
    <cfRule type="expression" dxfId="740" priority="198" stopIfTrue="1">
      <formula>T13="日"</formula>
    </cfRule>
  </conditionalFormatting>
  <conditionalFormatting sqref="S5">
    <cfRule type="expression" dxfId="739" priority="44" stopIfTrue="1">
      <formula>T5="土"</formula>
    </cfRule>
    <cfRule type="expression" dxfId="738" priority="45" stopIfTrue="1">
      <formula>T5="日"</formula>
    </cfRule>
  </conditionalFormatting>
  <conditionalFormatting sqref="T5">
    <cfRule type="expression" dxfId="737" priority="42" stopIfTrue="1">
      <formula>T5="土"</formula>
    </cfRule>
    <cfRule type="expression" dxfId="736" priority="43" stopIfTrue="1">
      <formula>T5="日"</formula>
    </cfRule>
  </conditionalFormatting>
  <conditionalFormatting sqref="S7">
    <cfRule type="expression" dxfId="735" priority="40" stopIfTrue="1">
      <formula>T7="土"</formula>
    </cfRule>
    <cfRule type="expression" dxfId="734" priority="41" stopIfTrue="1">
      <formula>T7="日"</formula>
    </cfRule>
  </conditionalFormatting>
  <conditionalFormatting sqref="T7">
    <cfRule type="expression" dxfId="733" priority="38" stopIfTrue="1">
      <formula>T7="土"</formula>
    </cfRule>
    <cfRule type="expression" dxfId="732" priority="39" stopIfTrue="1">
      <formula>T7="日"</formula>
    </cfRule>
  </conditionalFormatting>
  <conditionalFormatting sqref="S9">
    <cfRule type="expression" dxfId="731" priority="36" stopIfTrue="1">
      <formula>T9="土"</formula>
    </cfRule>
    <cfRule type="expression" dxfId="730" priority="37" stopIfTrue="1">
      <formula>T9="日"</formula>
    </cfRule>
  </conditionalFormatting>
  <conditionalFormatting sqref="T9">
    <cfRule type="expression" dxfId="729" priority="34" stopIfTrue="1">
      <formula>T9="土"</formula>
    </cfRule>
    <cfRule type="expression" dxfId="728" priority="35" stopIfTrue="1">
      <formula>T9="日"</formula>
    </cfRule>
  </conditionalFormatting>
  <conditionalFormatting sqref="S11">
    <cfRule type="expression" dxfId="727" priority="32" stopIfTrue="1">
      <formula>T11="土"</formula>
    </cfRule>
    <cfRule type="expression" dxfId="726" priority="33" stopIfTrue="1">
      <formula>T11="日"</formula>
    </cfRule>
  </conditionalFormatting>
  <conditionalFormatting sqref="T11">
    <cfRule type="expression" dxfId="725" priority="30" stopIfTrue="1">
      <formula>T11="土"</formula>
    </cfRule>
    <cfRule type="expression" dxfId="724" priority="31" stopIfTrue="1">
      <formula>T11="日"</formula>
    </cfRule>
  </conditionalFormatting>
  <conditionalFormatting sqref="S15">
    <cfRule type="expression" dxfId="723" priority="28" stopIfTrue="1">
      <formula>T15="土"</formula>
    </cfRule>
    <cfRule type="expression" dxfId="722" priority="29" stopIfTrue="1">
      <formula>T15="日"</formula>
    </cfRule>
  </conditionalFormatting>
  <conditionalFormatting sqref="T15">
    <cfRule type="expression" dxfId="721" priority="26" stopIfTrue="1">
      <formula>T15="土"</formula>
    </cfRule>
    <cfRule type="expression" dxfId="720" priority="27" stopIfTrue="1">
      <formula>T15="日"</formula>
    </cfRule>
  </conditionalFormatting>
  <conditionalFormatting sqref="S17">
    <cfRule type="expression" dxfId="719" priority="24" stopIfTrue="1">
      <formula>T17="土"</formula>
    </cfRule>
    <cfRule type="expression" dxfId="718" priority="25" stopIfTrue="1">
      <formula>T17="日"</formula>
    </cfRule>
  </conditionalFormatting>
  <conditionalFormatting sqref="T17">
    <cfRule type="expression" dxfId="717" priority="22" stopIfTrue="1">
      <formula>T17="土"</formula>
    </cfRule>
    <cfRule type="expression" dxfId="716" priority="23" stopIfTrue="1">
      <formula>T17="日"</formula>
    </cfRule>
  </conditionalFormatting>
  <conditionalFormatting sqref="S19">
    <cfRule type="expression" dxfId="715" priority="20" stopIfTrue="1">
      <formula>T19="土"</formula>
    </cfRule>
    <cfRule type="expression" dxfId="714" priority="21" stopIfTrue="1">
      <formula>T19="日"</formula>
    </cfRule>
  </conditionalFormatting>
  <conditionalFormatting sqref="T19">
    <cfRule type="expression" dxfId="713" priority="18" stopIfTrue="1">
      <formula>T19="土"</formula>
    </cfRule>
    <cfRule type="expression" dxfId="712" priority="19" stopIfTrue="1">
      <formula>T19="日"</formula>
    </cfRule>
  </conditionalFormatting>
  <conditionalFormatting sqref="D5">
    <cfRule type="expression" dxfId="711" priority="14" stopIfTrue="1">
      <formula>D5="土"</formula>
    </cfRule>
    <cfRule type="expression" dxfId="710" priority="15" stopIfTrue="1">
      <formula>D5="日"</formula>
    </cfRule>
  </conditionalFormatting>
  <conditionalFormatting sqref="D7">
    <cfRule type="expression" dxfId="709" priority="12" stopIfTrue="1">
      <formula>D7="土"</formula>
    </cfRule>
    <cfRule type="expression" dxfId="708" priority="13" stopIfTrue="1">
      <formula>D7="日"</formula>
    </cfRule>
  </conditionalFormatting>
  <conditionalFormatting sqref="D9">
    <cfRule type="expression" dxfId="707" priority="10" stopIfTrue="1">
      <formula>D9="土"</formula>
    </cfRule>
    <cfRule type="expression" dxfId="706" priority="11" stopIfTrue="1">
      <formula>D9="日"</formula>
    </cfRule>
  </conditionalFormatting>
  <conditionalFormatting sqref="D11">
    <cfRule type="expression" dxfId="705" priority="8" stopIfTrue="1">
      <formula>D11="土"</formula>
    </cfRule>
    <cfRule type="expression" dxfId="704" priority="9" stopIfTrue="1">
      <formula>D11="日"</formula>
    </cfRule>
  </conditionalFormatting>
  <conditionalFormatting sqref="D13">
    <cfRule type="expression" dxfId="703" priority="6" stopIfTrue="1">
      <formula>D13="土"</formula>
    </cfRule>
    <cfRule type="expression" dxfId="702" priority="7" stopIfTrue="1">
      <formula>D13="日"</formula>
    </cfRule>
  </conditionalFormatting>
  <conditionalFormatting sqref="D15">
    <cfRule type="expression" dxfId="701" priority="4" stopIfTrue="1">
      <formula>D15="土"</formula>
    </cfRule>
    <cfRule type="expression" dxfId="700" priority="5" stopIfTrue="1">
      <formula>D15="日"</formula>
    </cfRule>
  </conditionalFormatting>
  <conditionalFormatting sqref="C28">
    <cfRule type="expression" dxfId="699" priority="1" stopIfTrue="1">
      <formula>D28="月"</formula>
    </cfRule>
    <cfRule type="expression" dxfId="698" priority="2" stopIfTrue="1">
      <formula>D28="土"</formula>
    </cfRule>
    <cfRule type="expression" dxfId="697" priority="3" stopIfTrue="1">
      <formula>D28="日"</formula>
    </cfRule>
  </conditionalFormatting>
  <dataValidations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CONCATENATE(年表!$K$32)</f>
        <v>10</v>
      </c>
      <c r="G2" s="621"/>
      <c r="H2" s="592" t="s">
        <v>1</v>
      </c>
      <c r="J2" s="44"/>
      <c r="K2" s="42"/>
      <c r="L2" s="42"/>
      <c r="M2" s="42"/>
      <c r="N2" s="697" t="str">
        <f>CONCATENATE(年表!$F$3,"/",F2,"/25")</f>
        <v>2021/10/25</v>
      </c>
      <c r="O2" s="697"/>
      <c r="P2" s="698">
        <v>10</v>
      </c>
      <c r="Q2" s="699"/>
      <c r="R2" s="50"/>
      <c r="S2" s="113"/>
      <c r="T2" s="113"/>
      <c r="V2" s="621" t="str">
        <f>CONCATENATE(年表!$K$41)</f>
        <v>11</v>
      </c>
      <c r="W2" s="621"/>
      <c r="X2" s="592" t="s">
        <v>1</v>
      </c>
      <c r="Z2" s="44"/>
      <c r="AA2" s="42"/>
      <c r="AB2" s="42"/>
      <c r="AC2" s="42"/>
      <c r="AD2" s="601" t="str">
        <f>CONCATENATE(年表!$F$3,"/",V2,"/1")</f>
        <v>2021/11/1</v>
      </c>
      <c r="AE2" s="601"/>
      <c r="AF2" s="601"/>
    </row>
    <row r="3" spans="1:32" s="1" customFormat="1" ht="12" customHeight="1">
      <c r="A3" s="105"/>
      <c r="E3" s="86"/>
      <c r="F3" s="621"/>
      <c r="G3" s="621"/>
      <c r="H3" s="592"/>
      <c r="J3" s="87">
        <f>1-SIGN(MOD(年表!$F$3,4)/2)</f>
        <v>0</v>
      </c>
      <c r="K3" s="42"/>
      <c r="L3" s="42"/>
      <c r="M3" s="42"/>
      <c r="N3" s="712" t="str">
        <f>MID("日月火水木金土",WEEKDAY(N2,1),1)</f>
        <v>月</v>
      </c>
      <c r="O3" s="712"/>
      <c r="P3" s="700"/>
      <c r="Q3" s="701"/>
      <c r="R3" s="50"/>
      <c r="S3" s="113"/>
      <c r="T3" s="113"/>
      <c r="U3" s="87">
        <f>1-INT((MOD($G$2,4)/2))</f>
        <v>1</v>
      </c>
      <c r="V3" s="621"/>
      <c r="W3" s="621"/>
      <c r="X3" s="592"/>
      <c r="Z3" s="44"/>
      <c r="AA3" s="42"/>
      <c r="AB3" s="42"/>
      <c r="AC3" s="42"/>
      <c r="AD3" s="602" t="str">
        <f>MID("日月火水木金土",WEEKDAY(AD2,1),1)</f>
        <v>月</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月</v>
      </c>
      <c r="E5" s="680"/>
      <c r="F5" s="681"/>
      <c r="G5" s="681"/>
      <c r="H5" s="681"/>
      <c r="I5" s="681"/>
      <c r="J5" s="681"/>
      <c r="K5" s="681"/>
      <c r="L5" s="681"/>
      <c r="M5" s="681"/>
      <c r="N5" s="681"/>
      <c r="O5" s="681"/>
      <c r="P5" s="682"/>
      <c r="Q5" s="62"/>
      <c r="R5" s="58"/>
      <c r="S5" s="271">
        <v>1</v>
      </c>
      <c r="T5" s="273" t="str">
        <f>IF(S5="","",AD$3)</f>
        <v>月</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683"/>
      <c r="V6" s="684"/>
      <c r="W6" s="684"/>
      <c r="X6" s="684"/>
      <c r="Y6" s="684"/>
      <c r="Z6" s="684"/>
      <c r="AA6" s="684"/>
      <c r="AB6" s="684"/>
      <c r="AC6" s="684"/>
      <c r="AD6" s="684"/>
      <c r="AE6" s="684"/>
      <c r="AF6" s="685"/>
    </row>
    <row r="7" spans="1:32" s="53" customFormat="1" ht="16.5" customHeight="1">
      <c r="A7" s="138"/>
      <c r="C7" s="271">
        <f>C5+1</f>
        <v>26</v>
      </c>
      <c r="D7" s="273" t="str">
        <f>IF(D5="","",IF(SEARCH(D5,$N$1)&gt;0,MID($N$1,SEARCH(D5,$N$1)+1,1),""))</f>
        <v>火</v>
      </c>
      <c r="E7" s="680"/>
      <c r="F7" s="681"/>
      <c r="G7" s="681"/>
      <c r="H7" s="681"/>
      <c r="I7" s="681"/>
      <c r="J7" s="681"/>
      <c r="K7" s="681"/>
      <c r="L7" s="681"/>
      <c r="M7" s="681"/>
      <c r="N7" s="681"/>
      <c r="O7" s="681"/>
      <c r="P7" s="682"/>
      <c r="Q7" s="62"/>
      <c r="R7" s="54"/>
      <c r="S7" s="271">
        <f>S5+1</f>
        <v>2</v>
      </c>
      <c r="T7" s="273" t="str">
        <f>IF(T5="","",IF(SEARCH(T5,$N$1)&gt;0,MID($N$1,SEARCH(T5,$N$1)+1,1),""))</f>
        <v>火</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683"/>
      <c r="V8" s="684"/>
      <c r="W8" s="684"/>
      <c r="X8" s="684"/>
      <c r="Y8" s="684"/>
      <c r="Z8" s="684"/>
      <c r="AA8" s="684"/>
      <c r="AB8" s="684"/>
      <c r="AC8" s="684"/>
      <c r="AD8" s="684"/>
      <c r="AE8" s="684"/>
      <c r="AF8" s="685"/>
    </row>
    <row r="9" spans="1:32" s="53" customFormat="1" ht="16.5" customHeight="1">
      <c r="A9" s="138"/>
      <c r="C9" s="271">
        <f>C7+1</f>
        <v>27</v>
      </c>
      <c r="D9" s="273" t="str">
        <f>IF(D7="","",IF(SEARCH(D7,$N$1)&gt;0,MID($N$1,SEARCH(D7,$N$1)+1,1),""))</f>
        <v>水</v>
      </c>
      <c r="E9" s="680"/>
      <c r="F9" s="681"/>
      <c r="G9" s="681"/>
      <c r="H9" s="681"/>
      <c r="I9" s="681"/>
      <c r="J9" s="681"/>
      <c r="K9" s="681"/>
      <c r="L9" s="681"/>
      <c r="M9" s="681"/>
      <c r="N9" s="681"/>
      <c r="O9" s="681"/>
      <c r="P9" s="682"/>
      <c r="Q9" s="62"/>
      <c r="R9" s="58"/>
      <c r="S9" s="272">
        <f>S7+1</f>
        <v>3</v>
      </c>
      <c r="T9" s="274" t="str">
        <f>IF(T7="","",IF(SEARCH(T7,$N$1)&gt;0,MID($N$1,SEARCH(T7,$N$1)+1,1),""))</f>
        <v>水</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26" t="s">
        <v>53</v>
      </c>
      <c r="T10" s="727"/>
      <c r="U10" s="683"/>
      <c r="V10" s="684"/>
      <c r="W10" s="684"/>
      <c r="X10" s="684"/>
      <c r="Y10" s="684"/>
      <c r="Z10" s="684"/>
      <c r="AA10" s="684"/>
      <c r="AB10" s="684"/>
      <c r="AC10" s="684"/>
      <c r="AD10" s="684"/>
      <c r="AE10" s="684"/>
      <c r="AF10" s="685"/>
    </row>
    <row r="11" spans="1:32" s="49" customFormat="1" ht="16.5" customHeight="1">
      <c r="A11" s="66"/>
      <c r="C11" s="271">
        <f>C9+1</f>
        <v>28</v>
      </c>
      <c r="D11" s="273" t="str">
        <f>IF(D9="","",IF(SEARCH(D9,$N$1)&gt;0,MID($N$1,SEARCH(D9,$N$1)+1,1),""))</f>
        <v>木</v>
      </c>
      <c r="E11" s="680"/>
      <c r="F11" s="681"/>
      <c r="G11" s="681"/>
      <c r="H11" s="681"/>
      <c r="I11" s="681"/>
      <c r="J11" s="681"/>
      <c r="K11" s="681"/>
      <c r="L11" s="681"/>
      <c r="M11" s="681"/>
      <c r="N11" s="681"/>
      <c r="O11" s="681"/>
      <c r="P11" s="682"/>
      <c r="Q11" s="62"/>
      <c r="R11" s="54"/>
      <c r="S11" s="271">
        <f>S9+1</f>
        <v>4</v>
      </c>
      <c r="T11" s="273" t="str">
        <f>IF(T9="","",IF(SEARCH(T9,$N$1)&gt;0,MID($N$1,SEARCH(T9,$N$1)+1,1),""))</f>
        <v>木</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728"/>
      <c r="V12" s="729"/>
      <c r="W12" s="729"/>
      <c r="X12" s="729"/>
      <c r="Y12" s="729"/>
      <c r="Z12" s="729"/>
      <c r="AA12" s="729"/>
      <c r="AB12" s="729"/>
      <c r="AC12" s="729"/>
      <c r="AD12" s="729"/>
      <c r="AE12" s="729"/>
      <c r="AF12" s="730"/>
    </row>
    <row r="13" spans="1:32" s="49" customFormat="1" ht="16.5" customHeight="1">
      <c r="A13" s="66"/>
      <c r="C13" s="271">
        <f>C11+1</f>
        <v>29</v>
      </c>
      <c r="D13" s="273" t="str">
        <f>IF(D11="","",IF(SEARCH(D11,$N$1)&gt;0,MID($N$1,SEARCH(D11,$N$1)+1,1),""))</f>
        <v>金</v>
      </c>
      <c r="E13" s="680"/>
      <c r="F13" s="681"/>
      <c r="G13" s="681"/>
      <c r="H13" s="681"/>
      <c r="I13" s="681"/>
      <c r="J13" s="681"/>
      <c r="K13" s="681"/>
      <c r="L13" s="681"/>
      <c r="M13" s="681"/>
      <c r="N13" s="681"/>
      <c r="O13" s="681"/>
      <c r="P13" s="682"/>
      <c r="Q13" s="62"/>
      <c r="R13" s="58"/>
      <c r="S13" s="271">
        <f>S11+1</f>
        <v>5</v>
      </c>
      <c r="T13" s="273" t="str">
        <f>IF(T11="","",IF(SEARCH(T11,$N$1)&gt;0,MID($N$1,SEARCH(T11,$N$1)+1,1),""))</f>
        <v>金</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728" t="s">
        <v>110</v>
      </c>
      <c r="V14" s="729"/>
      <c r="W14" s="729"/>
      <c r="X14" s="729"/>
      <c r="Y14" s="729"/>
      <c r="Z14" s="729"/>
      <c r="AA14" s="729"/>
      <c r="AB14" s="729"/>
      <c r="AC14" s="729"/>
      <c r="AD14" s="729"/>
      <c r="AE14" s="729"/>
      <c r="AF14" s="730"/>
    </row>
    <row r="15" spans="1:32" s="49" customFormat="1" ht="16.5" customHeight="1">
      <c r="A15" s="66"/>
      <c r="C15" s="271">
        <f>C13+1</f>
        <v>30</v>
      </c>
      <c r="D15" s="273" t="str">
        <f>IF(D13="","",IF(SEARCH(D13,$N$1)&gt;0,MID($N$1,SEARCH(D13,$N$1)+1,1),""))</f>
        <v>土</v>
      </c>
      <c r="E15" s="680"/>
      <c r="F15" s="681"/>
      <c r="G15" s="681"/>
      <c r="H15" s="681"/>
      <c r="I15" s="681"/>
      <c r="J15" s="681"/>
      <c r="K15" s="681"/>
      <c r="L15" s="681"/>
      <c r="M15" s="681"/>
      <c r="N15" s="681"/>
      <c r="O15" s="681"/>
      <c r="P15" s="682"/>
      <c r="Q15" s="62"/>
      <c r="R15" s="54"/>
      <c r="S15" s="271">
        <f>S13+1</f>
        <v>6</v>
      </c>
      <c r="T15" s="273" t="str">
        <f>IF(T13="","",IF(SEARCH(T13,$N$1)&gt;0,MID($N$1,SEARCH(T13,$N$1)+1,1),""))</f>
        <v>土</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728"/>
      <c r="V16" s="729"/>
      <c r="W16" s="729"/>
      <c r="X16" s="729"/>
      <c r="Y16" s="729"/>
      <c r="Z16" s="729"/>
      <c r="AA16" s="729"/>
      <c r="AB16" s="729"/>
      <c r="AC16" s="729"/>
      <c r="AD16" s="729"/>
      <c r="AE16" s="729"/>
      <c r="AF16" s="730"/>
    </row>
    <row r="17" spans="1:33" s="49" customFormat="1" ht="16.5" customHeight="1">
      <c r="A17" s="66"/>
      <c r="C17" s="271">
        <f>C15+1</f>
        <v>31</v>
      </c>
      <c r="D17" s="273" t="str">
        <f>IF(D15="","",IF(SEARCH(D15,$N$1)&gt;0,MID($N$1,SEARCH(D15,$N$1)+1,1),""))</f>
        <v>日</v>
      </c>
      <c r="E17" s="680"/>
      <c r="F17" s="681"/>
      <c r="G17" s="681"/>
      <c r="H17" s="681"/>
      <c r="I17" s="681"/>
      <c r="J17" s="681"/>
      <c r="K17" s="681"/>
      <c r="L17" s="681"/>
      <c r="M17" s="681"/>
      <c r="N17" s="681"/>
      <c r="O17" s="681"/>
      <c r="P17" s="682"/>
      <c r="Q17" s="62"/>
      <c r="R17" s="58"/>
      <c r="S17" s="271">
        <f>S15+1</f>
        <v>7</v>
      </c>
      <c r="T17" s="273" t="str">
        <f>IF(T15="","",IF(SEARCH(T15,$N$1)&gt;0,MID($N$1,SEARCH(T15,$N$1)+1,1),""))</f>
        <v>日</v>
      </c>
      <c r="U17" s="680"/>
      <c r="V17" s="681"/>
      <c r="W17" s="681"/>
      <c r="X17" s="681"/>
      <c r="Y17" s="681"/>
      <c r="Z17" s="681"/>
      <c r="AA17" s="681"/>
      <c r="AB17" s="681"/>
      <c r="AC17" s="681"/>
      <c r="AD17" s="681"/>
      <c r="AE17" s="681"/>
      <c r="AF17" s="682"/>
    </row>
    <row r="18" spans="1:33" s="49" customFormat="1" ht="46.5" customHeight="1">
      <c r="A18" s="66"/>
      <c r="C18" s="708"/>
      <c r="D18" s="709"/>
      <c r="E18" s="683"/>
      <c r="F18" s="684"/>
      <c r="G18" s="684"/>
      <c r="H18" s="684"/>
      <c r="I18" s="684"/>
      <c r="J18" s="684"/>
      <c r="K18" s="684"/>
      <c r="L18" s="684"/>
      <c r="M18" s="684"/>
      <c r="N18" s="684"/>
      <c r="O18" s="684"/>
      <c r="P18" s="685"/>
      <c r="Q18" s="63"/>
      <c r="R18" s="54"/>
      <c r="S18" s="710"/>
      <c r="T18" s="711"/>
      <c r="U18" s="683"/>
      <c r="V18" s="684"/>
      <c r="W18" s="684"/>
      <c r="X18" s="684"/>
      <c r="Y18" s="684"/>
      <c r="Z18" s="684"/>
      <c r="AA18" s="684"/>
      <c r="AB18" s="684"/>
      <c r="AC18" s="684"/>
      <c r="AD18" s="684"/>
      <c r="AE18" s="684"/>
      <c r="AF18" s="685"/>
    </row>
    <row r="19" spans="1:33" s="49" customFormat="1" ht="16.5" customHeight="1">
      <c r="A19" s="66"/>
      <c r="C19" s="271"/>
      <c r="D19" s="273"/>
      <c r="E19" s="680"/>
      <c r="F19" s="681"/>
      <c r="G19" s="681"/>
      <c r="H19" s="681"/>
      <c r="I19" s="681"/>
      <c r="J19" s="681"/>
      <c r="K19" s="681"/>
      <c r="L19" s="681"/>
      <c r="M19" s="681"/>
      <c r="N19" s="681"/>
      <c r="O19" s="681"/>
      <c r="P19" s="682"/>
      <c r="Q19" s="62"/>
      <c r="R19" s="54"/>
      <c r="S19" s="271">
        <f>S17+1</f>
        <v>8</v>
      </c>
      <c r="T19" s="273" t="str">
        <f>IF(T17="","",IF(SEARCH(T17,$N$1)&gt;0,MID($N$1,SEARCH(T17,$N$1)+1,1),""))</f>
        <v>月</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t="str">
        <f>CONCATENATE(年表!$K$41)</f>
        <v>11</v>
      </c>
      <c r="G25" s="621"/>
      <c r="H25" s="592" t="s">
        <v>1</v>
      </c>
      <c r="I25" s="61"/>
      <c r="J25" s="1"/>
      <c r="K25" s="55"/>
      <c r="L25" s="55"/>
      <c r="M25" s="592"/>
      <c r="N25" s="697" t="str">
        <f>CONCATENATE(年表!$F$3,"/",F25,"/1")</f>
        <v>2021/11/1</v>
      </c>
      <c r="O25" s="697"/>
      <c r="P25" s="698">
        <v>11</v>
      </c>
      <c r="Q25" s="699"/>
      <c r="R25" s="50"/>
      <c r="S25" s="1"/>
      <c r="T25" s="1"/>
      <c r="U25" s="1"/>
      <c r="V25" s="621">
        <v>11</v>
      </c>
      <c r="W25" s="621"/>
      <c r="X25" s="592" t="s">
        <v>1</v>
      </c>
      <c r="Y25" s="1"/>
      <c r="Z25" s="44"/>
      <c r="AA25" s="42"/>
      <c r="AB25" s="42"/>
      <c r="AC25" s="42"/>
      <c r="AD25" s="601" t="str">
        <f>CONCATENATE(年表!$F$3,"/",V25,"/17")</f>
        <v>2021/11/17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月</v>
      </c>
      <c r="O26" s="712"/>
      <c r="P26" s="700"/>
      <c r="Q26" s="701"/>
      <c r="R26" s="50"/>
      <c r="S26" s="1"/>
      <c r="T26" s="1"/>
      <c r="U26" s="86"/>
      <c r="V26" s="621"/>
      <c r="W26" s="621"/>
      <c r="X26" s="592"/>
      <c r="Y26" s="1"/>
      <c r="Z26" s="44"/>
      <c r="AA26" s="42"/>
      <c r="AB26" s="42"/>
      <c r="AC26" s="42"/>
      <c r="AD26" s="602" t="str">
        <f>MID("日月火水木金土",WEEKDAY(AD25,1),1)</f>
        <v>水</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火</v>
      </c>
      <c r="E28" s="680"/>
      <c r="F28" s="681"/>
      <c r="G28" s="681"/>
      <c r="H28" s="681"/>
      <c r="I28" s="681"/>
      <c r="J28" s="681"/>
      <c r="K28" s="681"/>
      <c r="L28" s="681"/>
      <c r="M28" s="681"/>
      <c r="N28" s="681"/>
      <c r="O28" s="681"/>
      <c r="P28" s="682"/>
      <c r="Q28" s="62"/>
      <c r="R28" s="78"/>
      <c r="S28" s="271">
        <v>17</v>
      </c>
      <c r="T28" s="273" t="str">
        <f>IF(S28="","",AD$26)</f>
        <v>水</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728"/>
      <c r="V29" s="729"/>
      <c r="W29" s="729"/>
      <c r="X29" s="729"/>
      <c r="Y29" s="729"/>
      <c r="Z29" s="729"/>
      <c r="AA29" s="729"/>
      <c r="AB29" s="729"/>
      <c r="AC29" s="729"/>
      <c r="AD29" s="729"/>
      <c r="AE29" s="729"/>
      <c r="AF29" s="730"/>
    </row>
    <row r="30" spans="1:33" ht="16.5" customHeight="1">
      <c r="A30" s="91"/>
      <c r="B30" s="79"/>
      <c r="C30" s="271">
        <f>C28+1</f>
        <v>10</v>
      </c>
      <c r="D30" s="273" t="str">
        <f>IF(D28="","",IF(SEARCH(D28,$N$1)&gt;0,MID($N$1,SEARCH(D28,$N$1)+1,1),""))</f>
        <v>水</v>
      </c>
      <c r="E30" s="680"/>
      <c r="F30" s="681"/>
      <c r="G30" s="681"/>
      <c r="H30" s="681"/>
      <c r="I30" s="681"/>
      <c r="J30" s="681"/>
      <c r="K30" s="681"/>
      <c r="L30" s="681"/>
      <c r="M30" s="681"/>
      <c r="N30" s="681"/>
      <c r="O30" s="681"/>
      <c r="P30" s="682"/>
      <c r="Q30" s="62"/>
      <c r="R30" s="78"/>
      <c r="S30" s="271">
        <f>S28+1</f>
        <v>18</v>
      </c>
      <c r="T30" s="273" t="str">
        <f>IF(T28="","",IF(SEARCH(T28,$N$1)&gt;0,MID($N$1,SEARCH(T28,$N$1)+1,1),""))</f>
        <v>木</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728"/>
      <c r="V31" s="729"/>
      <c r="W31" s="729"/>
      <c r="X31" s="729"/>
      <c r="Y31" s="729"/>
      <c r="Z31" s="729"/>
      <c r="AA31" s="729"/>
      <c r="AB31" s="729"/>
      <c r="AC31" s="729"/>
      <c r="AD31" s="729"/>
      <c r="AE31" s="729"/>
      <c r="AF31" s="730"/>
    </row>
    <row r="32" spans="1:33" ht="16.5" customHeight="1">
      <c r="A32" s="91"/>
      <c r="B32" s="79"/>
      <c r="C32" s="271">
        <f>C30+1</f>
        <v>11</v>
      </c>
      <c r="D32" s="273" t="str">
        <f>IF(D30="","",IF(SEARCH(D30,$N$1)&gt;0,MID($N$1,SEARCH(D30,$N$1)+1,1),""))</f>
        <v>木</v>
      </c>
      <c r="E32" s="680"/>
      <c r="F32" s="681"/>
      <c r="G32" s="681"/>
      <c r="H32" s="681"/>
      <c r="I32" s="681"/>
      <c r="J32" s="681"/>
      <c r="K32" s="681"/>
      <c r="L32" s="681"/>
      <c r="M32" s="681"/>
      <c r="N32" s="681"/>
      <c r="O32" s="681"/>
      <c r="P32" s="682"/>
      <c r="Q32" s="62"/>
      <c r="R32" s="78"/>
      <c r="S32" s="271">
        <f>S30+1</f>
        <v>19</v>
      </c>
      <c r="T32" s="273" t="str">
        <f>IF(T30="","",IF(SEARCH(T30,$N$1)&gt;0,MID($N$1,SEARCH(T30,$N$1)+1,1),""))</f>
        <v>金</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728" t="s">
        <v>110</v>
      </c>
      <c r="V33" s="729"/>
      <c r="W33" s="729"/>
      <c r="X33" s="729"/>
      <c r="Y33" s="729"/>
      <c r="Z33" s="729"/>
      <c r="AA33" s="729"/>
      <c r="AB33" s="729"/>
      <c r="AC33" s="729"/>
      <c r="AD33" s="729"/>
      <c r="AE33" s="729"/>
      <c r="AF33" s="730"/>
    </row>
    <row r="34" spans="1:32" ht="16.5" customHeight="1">
      <c r="A34" s="91"/>
      <c r="B34" s="79"/>
      <c r="C34" s="271">
        <f>C32+1</f>
        <v>12</v>
      </c>
      <c r="D34" s="273" t="str">
        <f>IF(D32="","",IF(SEARCH(D32,$N$1)&gt;0,MID($N$1,SEARCH(D32,$N$1)+1,1),""))</f>
        <v>金</v>
      </c>
      <c r="E34" s="680"/>
      <c r="F34" s="681"/>
      <c r="G34" s="681"/>
      <c r="H34" s="681"/>
      <c r="I34" s="681"/>
      <c r="J34" s="681"/>
      <c r="K34" s="681"/>
      <c r="L34" s="681"/>
      <c r="M34" s="681"/>
      <c r="N34" s="681"/>
      <c r="O34" s="681"/>
      <c r="P34" s="682"/>
      <c r="Q34" s="62"/>
      <c r="R34" s="78"/>
      <c r="S34" s="271">
        <f>S32+1</f>
        <v>20</v>
      </c>
      <c r="T34" s="273" t="str">
        <f>IF(T32="","",IF(SEARCH(T32,$N$1)&gt;0,MID($N$1,SEARCH(T32,$N$1)+1,1),""))</f>
        <v>土</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728"/>
      <c r="V35" s="729"/>
      <c r="W35" s="729"/>
      <c r="X35" s="729"/>
      <c r="Y35" s="729"/>
      <c r="Z35" s="729"/>
      <c r="AA35" s="729"/>
      <c r="AB35" s="729"/>
      <c r="AC35" s="729"/>
      <c r="AD35" s="729"/>
      <c r="AE35" s="729"/>
      <c r="AF35" s="730"/>
    </row>
    <row r="36" spans="1:32" ht="16.5" customHeight="1">
      <c r="A36" s="91"/>
      <c r="B36" s="79"/>
      <c r="C36" s="271">
        <f>C34+1</f>
        <v>13</v>
      </c>
      <c r="D36" s="273" t="str">
        <f>IF(D34="","",IF(SEARCH(D34,$N$1)&gt;0,MID($N$1,SEARCH(D34,$N$1)+1,1),""))</f>
        <v>土</v>
      </c>
      <c r="E36" s="680"/>
      <c r="F36" s="681"/>
      <c r="G36" s="681"/>
      <c r="H36" s="681"/>
      <c r="I36" s="681"/>
      <c r="J36" s="681"/>
      <c r="K36" s="681"/>
      <c r="L36" s="681"/>
      <c r="M36" s="681"/>
      <c r="N36" s="681"/>
      <c r="O36" s="681"/>
      <c r="P36" s="682"/>
      <c r="Q36" s="62"/>
      <c r="R36" s="78"/>
      <c r="S36" s="271">
        <f>S34+1</f>
        <v>21</v>
      </c>
      <c r="T36" s="273" t="str">
        <f>IF(T34="","",IF(SEARCH(T34,$N$1)&gt;0,MID($N$1,SEARCH(T34,$N$1)+1,1),""))</f>
        <v>日</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08"/>
      <c r="T37" s="709"/>
      <c r="U37" s="683"/>
      <c r="V37" s="684"/>
      <c r="W37" s="684"/>
      <c r="X37" s="684"/>
      <c r="Y37" s="684"/>
      <c r="Z37" s="684"/>
      <c r="AA37" s="684"/>
      <c r="AB37" s="684"/>
      <c r="AC37" s="684"/>
      <c r="AD37" s="684"/>
      <c r="AE37" s="684"/>
      <c r="AF37" s="685"/>
    </row>
    <row r="38" spans="1:32" ht="16.5" customHeight="1">
      <c r="A38" s="91"/>
      <c r="B38" s="79"/>
      <c r="C38" s="271">
        <f>C36+1</f>
        <v>14</v>
      </c>
      <c r="D38" s="273" t="str">
        <f>IF(D36="","",IF(SEARCH(D36,$N$1)&gt;0,MID($N$1,SEARCH(D36,$N$1)+1,1),""))</f>
        <v>日</v>
      </c>
      <c r="E38" s="680"/>
      <c r="F38" s="681"/>
      <c r="G38" s="681"/>
      <c r="H38" s="681"/>
      <c r="I38" s="681"/>
      <c r="J38" s="681"/>
      <c r="K38" s="681"/>
      <c r="L38" s="681"/>
      <c r="M38" s="681"/>
      <c r="N38" s="681"/>
      <c r="O38" s="681"/>
      <c r="P38" s="682"/>
      <c r="Q38" s="62"/>
      <c r="R38" s="78"/>
      <c r="S38" s="271">
        <f>S36+1</f>
        <v>22</v>
      </c>
      <c r="T38" s="273" t="str">
        <f>IF(T36="","",IF(SEARCH(T36,$N$1)&gt;0,MID($N$1,SEARCH(T36,$N$1)+1,1),""))</f>
        <v>月</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月</v>
      </c>
      <c r="E40" s="680"/>
      <c r="F40" s="681"/>
      <c r="G40" s="681"/>
      <c r="H40" s="681"/>
      <c r="I40" s="681"/>
      <c r="J40" s="681"/>
      <c r="K40" s="681"/>
      <c r="L40" s="681"/>
      <c r="M40" s="681"/>
      <c r="N40" s="681"/>
      <c r="O40" s="681"/>
      <c r="P40" s="682"/>
      <c r="Q40" s="62"/>
      <c r="R40" s="78"/>
      <c r="S40" s="290">
        <f>S38+1</f>
        <v>23</v>
      </c>
      <c r="T40" s="299" t="str">
        <f>IF(T38="","",IF(SEARCH(T38,$N$1)&gt;0,MID($N$1,SEARCH(T38,$N$1)+1,1),""))</f>
        <v>火</v>
      </c>
      <c r="U40" s="680"/>
      <c r="V40" s="681"/>
      <c r="W40" s="681"/>
      <c r="X40" s="681"/>
      <c r="Y40" s="681"/>
      <c r="Z40" s="681"/>
      <c r="AA40" s="681"/>
      <c r="AB40" s="681"/>
      <c r="AC40" s="681"/>
      <c r="AD40" s="681"/>
      <c r="AE40" s="681"/>
      <c r="AF40" s="682"/>
    </row>
    <row r="41" spans="1:32" ht="46.5" customHeight="1">
      <c r="A41" s="91"/>
      <c r="B41" s="79"/>
      <c r="C41" s="708"/>
      <c r="D41" s="709"/>
      <c r="E41" s="683"/>
      <c r="F41" s="684"/>
      <c r="G41" s="684"/>
      <c r="H41" s="684"/>
      <c r="I41" s="684"/>
      <c r="J41" s="684"/>
      <c r="K41" s="684"/>
      <c r="L41" s="684"/>
      <c r="M41" s="684"/>
      <c r="N41" s="684"/>
      <c r="O41" s="684"/>
      <c r="P41" s="685"/>
      <c r="Q41" s="63"/>
      <c r="R41" s="78"/>
      <c r="S41" s="741" t="s">
        <v>54</v>
      </c>
      <c r="T41" s="742"/>
      <c r="U41" s="683"/>
      <c r="V41" s="684"/>
      <c r="W41" s="684"/>
      <c r="X41" s="684"/>
      <c r="Y41" s="684"/>
      <c r="Z41" s="684"/>
      <c r="AA41" s="684"/>
      <c r="AB41" s="684"/>
      <c r="AC41" s="684"/>
      <c r="AD41" s="684"/>
      <c r="AE41" s="684"/>
      <c r="AF41" s="685"/>
    </row>
    <row r="42" spans="1:32" ht="16.5" customHeight="1">
      <c r="A42" s="91"/>
      <c r="B42" s="79"/>
      <c r="C42" s="271">
        <f>C40+1</f>
        <v>16</v>
      </c>
      <c r="D42" s="273" t="str">
        <f>IF(D40="","",IF(SEARCH(D40,$N$1)&gt;0,MID($N$1,SEARCH(D40,$N$1)+1,1),""))</f>
        <v>火</v>
      </c>
      <c r="E42" s="680"/>
      <c r="F42" s="681"/>
      <c r="G42" s="681"/>
      <c r="H42" s="681"/>
      <c r="I42" s="681"/>
      <c r="J42" s="681"/>
      <c r="K42" s="681"/>
      <c r="L42" s="681"/>
      <c r="M42" s="681"/>
      <c r="N42" s="681"/>
      <c r="O42" s="681"/>
      <c r="P42" s="682"/>
      <c r="Q42" s="62"/>
      <c r="R42" s="78"/>
      <c r="S42" s="271">
        <f>S40+1</f>
        <v>24</v>
      </c>
      <c r="T42" s="273" t="str">
        <f>IF(T40="","",IF(SEARCH(T40,$N$1)&gt;0,MID($N$1,SEARCH(T40,$N$1)+1,1),""))</f>
        <v>水</v>
      </c>
      <c r="U42" s="680"/>
      <c r="V42" s="681"/>
      <c r="W42" s="681"/>
      <c r="X42" s="681"/>
      <c r="Y42" s="681"/>
      <c r="Z42" s="681"/>
      <c r="AA42" s="681"/>
      <c r="AB42" s="681"/>
      <c r="AC42" s="681"/>
      <c r="AD42" s="681"/>
      <c r="AE42" s="681"/>
      <c r="AF42" s="682"/>
    </row>
    <row r="43" spans="1:32" ht="46.5" customHeight="1">
      <c r="A43" s="91"/>
      <c r="B43" s="79"/>
      <c r="C43" s="708"/>
      <c r="D43" s="709"/>
      <c r="E43" s="683"/>
      <c r="F43" s="684"/>
      <c r="G43" s="684"/>
      <c r="H43" s="684"/>
      <c r="I43" s="684"/>
      <c r="J43" s="684"/>
      <c r="K43" s="684"/>
      <c r="L43" s="684"/>
      <c r="M43" s="684"/>
      <c r="N43" s="684"/>
      <c r="O43" s="684"/>
      <c r="P43" s="685"/>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AD24:AF24"/>
    <mergeCell ref="U14:AF14"/>
    <mergeCell ref="E14:P14"/>
    <mergeCell ref="E15:P15"/>
    <mergeCell ref="E16:P16"/>
    <mergeCell ref="U15:AF15"/>
    <mergeCell ref="U16:AF16"/>
    <mergeCell ref="U20:AF20"/>
    <mergeCell ref="U18:AF18"/>
    <mergeCell ref="U19:AF19"/>
    <mergeCell ref="N24:O24"/>
    <mergeCell ref="E17:P17"/>
    <mergeCell ref="E18:P18"/>
    <mergeCell ref="E19:P19"/>
    <mergeCell ref="C43:D43"/>
    <mergeCell ref="E43:P43"/>
    <mergeCell ref="S43:T43"/>
    <mergeCell ref="U43:AF43"/>
    <mergeCell ref="E40:P40"/>
    <mergeCell ref="U40:AF40"/>
    <mergeCell ref="C41:D41"/>
    <mergeCell ref="E41:P41"/>
    <mergeCell ref="S41:T41"/>
    <mergeCell ref="U41:AF41"/>
    <mergeCell ref="E42:P42"/>
    <mergeCell ref="U42:AF42"/>
    <mergeCell ref="C39:D39"/>
    <mergeCell ref="E39:P39"/>
    <mergeCell ref="S39:T39"/>
    <mergeCell ref="U39:AF39"/>
    <mergeCell ref="U36:AF36"/>
    <mergeCell ref="C37:D37"/>
    <mergeCell ref="E37:P37"/>
    <mergeCell ref="S37:T37"/>
    <mergeCell ref="U37:AF37"/>
    <mergeCell ref="E36:P36"/>
    <mergeCell ref="E38:P38"/>
    <mergeCell ref="U38:AF38"/>
    <mergeCell ref="C35:D35"/>
    <mergeCell ref="E35:P35"/>
    <mergeCell ref="S35:T35"/>
    <mergeCell ref="U35:AF35"/>
    <mergeCell ref="E32:P32"/>
    <mergeCell ref="U32:AF32"/>
    <mergeCell ref="C33:D33"/>
    <mergeCell ref="E33:P33"/>
    <mergeCell ref="S33:T33"/>
    <mergeCell ref="U33:AF33"/>
    <mergeCell ref="E34:P34"/>
    <mergeCell ref="U34:AF34"/>
    <mergeCell ref="C31:D31"/>
    <mergeCell ref="E31:P31"/>
    <mergeCell ref="S31:T31"/>
    <mergeCell ref="U31:AF31"/>
    <mergeCell ref="E28:P28"/>
    <mergeCell ref="U28:AF28"/>
    <mergeCell ref="C29:D29"/>
    <mergeCell ref="U29:AF29"/>
    <mergeCell ref="V25:W26"/>
    <mergeCell ref="AD25:AF25"/>
    <mergeCell ref="AD26:AF26"/>
    <mergeCell ref="M25:M26"/>
    <mergeCell ref="X25:X26"/>
    <mergeCell ref="E29:P29"/>
    <mergeCell ref="S29:T29"/>
    <mergeCell ref="F25:G26"/>
    <mergeCell ref="H25:H26"/>
    <mergeCell ref="E30:P30"/>
    <mergeCell ref="U30:AF30"/>
    <mergeCell ref="N25:O25"/>
    <mergeCell ref="N26:O26"/>
    <mergeCell ref="P25:Q26"/>
    <mergeCell ref="S12:T12"/>
    <mergeCell ref="E13:P13"/>
    <mergeCell ref="E8:P8"/>
    <mergeCell ref="S18:T18"/>
    <mergeCell ref="S20:T20"/>
    <mergeCell ref="U12:AF12"/>
    <mergeCell ref="U13:AF13"/>
    <mergeCell ref="U17:AF17"/>
    <mergeCell ref="S16:T16"/>
    <mergeCell ref="S14:T14"/>
    <mergeCell ref="U8:AF8"/>
    <mergeCell ref="U11:AF11"/>
    <mergeCell ref="U9:AF9"/>
    <mergeCell ref="U10:AF10"/>
    <mergeCell ref="C18:D18"/>
    <mergeCell ref="C16:D16"/>
    <mergeCell ref="C6:D6"/>
    <mergeCell ref="C12:D12"/>
    <mergeCell ref="C10:D10"/>
    <mergeCell ref="E20:P20"/>
    <mergeCell ref="C20:D20"/>
    <mergeCell ref="C8:D8"/>
    <mergeCell ref="E12:P12"/>
    <mergeCell ref="E9:P9"/>
    <mergeCell ref="C14:D14"/>
    <mergeCell ref="E7:P7"/>
    <mergeCell ref="E11:P11"/>
    <mergeCell ref="AD1:AF1"/>
    <mergeCell ref="AD2:AF2"/>
    <mergeCell ref="AD3:AF3"/>
    <mergeCell ref="S6:T6"/>
    <mergeCell ref="V2:W3"/>
    <mergeCell ref="N1:O1"/>
    <mergeCell ref="U6:AF6"/>
    <mergeCell ref="X2:X3"/>
    <mergeCell ref="E10:P10"/>
    <mergeCell ref="F2:G3"/>
    <mergeCell ref="H2:H3"/>
    <mergeCell ref="E5:P5"/>
    <mergeCell ref="S8:T8"/>
    <mergeCell ref="S10:T10"/>
    <mergeCell ref="N3:O3"/>
    <mergeCell ref="U5:AF5"/>
    <mergeCell ref="N2:O2"/>
    <mergeCell ref="E6:P6"/>
    <mergeCell ref="U7:AF7"/>
    <mergeCell ref="P2:Q3"/>
  </mergeCells>
  <phoneticPr fontId="2"/>
  <conditionalFormatting sqref="U28 U30 U32 U34 U36 U38 U40 U42 E28 E30 E32 E34 E36 E38 E40 E42 U5 U7 U11 U13 U15 U17 U19 U9 E5 E7 E9 E11 E13 E15 E17 E19">
    <cfRule type="cellIs" dxfId="696" priority="379" stopIfTrue="1" operator="between">
      <formula>"1"</formula>
      <formula>"3"</formula>
    </cfRule>
  </conditionalFormatting>
  <conditionalFormatting sqref="AC24 M1">
    <cfRule type="expression" dxfId="695" priority="382" stopIfTrue="1">
      <formula>$J$7+$AC$5=21</formula>
    </cfRule>
  </conditionalFormatting>
  <conditionalFormatting sqref="AB24 L1">
    <cfRule type="expression" dxfId="694" priority="383" stopIfTrue="1">
      <formula>$J$7+$AB$5=21</formula>
    </cfRule>
  </conditionalFormatting>
  <conditionalFormatting sqref="AA24 K1">
    <cfRule type="cellIs" dxfId="693" priority="384" stopIfTrue="1" operator="between">
      <formula>"21"</formula>
      <formula>"22"</formula>
    </cfRule>
    <cfRule type="expression" dxfId="692" priority="385" stopIfTrue="1">
      <formula>$J$7+$AA$5=21</formula>
    </cfRule>
  </conditionalFormatting>
  <conditionalFormatting sqref="R5">
    <cfRule type="cellIs" dxfId="691" priority="391" stopIfTrue="1" operator="between">
      <formula>"1"</formula>
      <formula>"1"</formula>
    </cfRule>
  </conditionalFormatting>
  <conditionalFormatting sqref="T11">
    <cfRule type="expression" dxfId="690" priority="392" stopIfTrue="1">
      <formula>T11="土"</formula>
    </cfRule>
    <cfRule type="expression" dxfId="689" priority="393" stopIfTrue="1">
      <formula>T11="日"</formula>
    </cfRule>
    <cfRule type="expression" dxfId="688" priority="394" stopIfTrue="1">
      <formula>T11="月"</formula>
    </cfRule>
  </conditionalFormatting>
  <conditionalFormatting sqref="C28">
    <cfRule type="expression" dxfId="687" priority="320" stopIfTrue="1">
      <formula>D28="土"</formula>
    </cfRule>
    <cfRule type="expression" dxfId="686" priority="321" stopIfTrue="1">
      <formula>D28="日"</formula>
    </cfRule>
  </conditionalFormatting>
  <conditionalFormatting sqref="T28">
    <cfRule type="expression" dxfId="685" priority="281" stopIfTrue="1">
      <formula>$T28="土"</formula>
    </cfRule>
    <cfRule type="expression" dxfId="684" priority="282" stopIfTrue="1">
      <formula>$T28="日"</formula>
    </cfRule>
  </conditionalFormatting>
  <conditionalFormatting sqref="S28">
    <cfRule type="expression" dxfId="683" priority="275" stopIfTrue="1">
      <formula>$T28="土"</formula>
    </cfRule>
    <cfRule type="expression" dxfId="682" priority="276" stopIfTrue="1">
      <formula>$T28="日"</formula>
    </cfRule>
  </conditionalFormatting>
  <conditionalFormatting sqref="S11">
    <cfRule type="expression" dxfId="681" priority="395" stopIfTrue="1">
      <formula>T30="土"</formula>
    </cfRule>
    <cfRule type="expression" dxfId="680" priority="396" stopIfTrue="1">
      <formula>T30="日"</formula>
    </cfRule>
    <cfRule type="expression" dxfId="679" priority="397" stopIfTrue="1">
      <formula>T30="月"</formula>
    </cfRule>
  </conditionalFormatting>
  <conditionalFormatting sqref="T42">
    <cfRule type="expression" dxfId="678" priority="272" stopIfTrue="1">
      <formula>T40="日"</formula>
    </cfRule>
    <cfRule type="expression" dxfId="677" priority="273" stopIfTrue="1">
      <formula>T42="日"</formula>
    </cfRule>
    <cfRule type="expression" dxfId="676" priority="274" stopIfTrue="1">
      <formula>T42="土"</formula>
    </cfRule>
  </conditionalFormatting>
  <conditionalFormatting sqref="S30">
    <cfRule type="expression" dxfId="675" priority="270" stopIfTrue="1">
      <formula>$T30="土"</formula>
    </cfRule>
    <cfRule type="expression" dxfId="674" priority="271" stopIfTrue="1">
      <formula>$T30="日"</formula>
    </cfRule>
  </conditionalFormatting>
  <conditionalFormatting sqref="S32">
    <cfRule type="expression" dxfId="673" priority="268" stopIfTrue="1">
      <formula>$T32="土"</formula>
    </cfRule>
    <cfRule type="expression" dxfId="672" priority="269" stopIfTrue="1">
      <formula>$T32="日"</formula>
    </cfRule>
  </conditionalFormatting>
  <conditionalFormatting sqref="S34">
    <cfRule type="expression" dxfId="671" priority="266" stopIfTrue="1">
      <formula>$T34="土"</formula>
    </cfRule>
    <cfRule type="expression" dxfId="670" priority="267" stopIfTrue="1">
      <formula>$T34="日"</formula>
    </cfRule>
  </conditionalFormatting>
  <conditionalFormatting sqref="S36">
    <cfRule type="expression" dxfId="669" priority="264" stopIfTrue="1">
      <formula>$T36="土"</formula>
    </cfRule>
    <cfRule type="expression" dxfId="668" priority="265" stopIfTrue="1">
      <formula>$T36="日"</formula>
    </cfRule>
  </conditionalFormatting>
  <conditionalFormatting sqref="S38">
    <cfRule type="expression" dxfId="667" priority="262" stopIfTrue="1">
      <formula>$T38="土"</formula>
    </cfRule>
    <cfRule type="expression" dxfId="666" priority="263" stopIfTrue="1">
      <formula>$T38="日"</formula>
    </cfRule>
  </conditionalFormatting>
  <conditionalFormatting sqref="S42">
    <cfRule type="expression" dxfId="665" priority="259" stopIfTrue="1">
      <formula>T40="日"</formula>
    </cfRule>
    <cfRule type="expression" dxfId="664" priority="260" stopIfTrue="1">
      <formula>$T42="土"</formula>
    </cfRule>
    <cfRule type="expression" dxfId="663" priority="261" stopIfTrue="1">
      <formula>$T42="日"</formula>
    </cfRule>
  </conditionalFormatting>
  <conditionalFormatting sqref="D28">
    <cfRule type="expression" dxfId="662" priority="145" stopIfTrue="1">
      <formula>D28="日"</formula>
    </cfRule>
  </conditionalFormatting>
  <conditionalFormatting sqref="D28">
    <cfRule type="expression" dxfId="661" priority="131" stopIfTrue="1">
      <formula>D28="土"</formula>
    </cfRule>
  </conditionalFormatting>
  <conditionalFormatting sqref="T7">
    <cfRule type="expression" dxfId="660" priority="79" stopIfTrue="1">
      <formula>T7="土"</formula>
    </cfRule>
    <cfRule type="expression" dxfId="659" priority="80" stopIfTrue="1">
      <formula>T7="日"</formula>
    </cfRule>
  </conditionalFormatting>
  <conditionalFormatting sqref="T5">
    <cfRule type="expression" dxfId="658" priority="77" stopIfTrue="1">
      <formula>T5="土"</formula>
    </cfRule>
    <cfRule type="expression" dxfId="657" priority="78" stopIfTrue="1">
      <formula>T5="日"</formula>
    </cfRule>
  </conditionalFormatting>
  <conditionalFormatting sqref="D7">
    <cfRule type="expression" dxfId="656" priority="75" stopIfTrue="1">
      <formula>D7="土"</formula>
    </cfRule>
    <cfRule type="expression" dxfId="655" priority="76" stopIfTrue="1">
      <formula>D7="日"</formula>
    </cfRule>
  </conditionalFormatting>
  <conditionalFormatting sqref="D9">
    <cfRule type="expression" dxfId="654" priority="73" stopIfTrue="1">
      <formula>D9="土"</formula>
    </cfRule>
    <cfRule type="expression" dxfId="653" priority="74" stopIfTrue="1">
      <formula>D9="日"</formula>
    </cfRule>
  </conditionalFormatting>
  <conditionalFormatting sqref="D11">
    <cfRule type="expression" dxfId="652" priority="71" stopIfTrue="1">
      <formula>D11="土"</formula>
    </cfRule>
    <cfRule type="expression" dxfId="651" priority="72" stopIfTrue="1">
      <formula>D11="日"</formula>
    </cfRule>
  </conditionalFormatting>
  <conditionalFormatting sqref="D13">
    <cfRule type="expression" dxfId="650" priority="69" stopIfTrue="1">
      <formula>D13="土"</formula>
    </cfRule>
    <cfRule type="expression" dxfId="649" priority="70" stopIfTrue="1">
      <formula>D13="日"</formula>
    </cfRule>
  </conditionalFormatting>
  <conditionalFormatting sqref="D15">
    <cfRule type="expression" dxfId="648" priority="67" stopIfTrue="1">
      <formula>D15="土"</formula>
    </cfRule>
    <cfRule type="expression" dxfId="647" priority="68" stopIfTrue="1">
      <formula>D15="日"</formula>
    </cfRule>
  </conditionalFormatting>
  <conditionalFormatting sqref="D17">
    <cfRule type="expression" dxfId="646" priority="65" stopIfTrue="1">
      <formula>D17="土"</formula>
    </cfRule>
    <cfRule type="expression" dxfId="645" priority="66" stopIfTrue="1">
      <formula>D17="日"</formula>
    </cfRule>
  </conditionalFormatting>
  <conditionalFormatting sqref="D5">
    <cfRule type="expression" dxfId="644" priority="63" stopIfTrue="1">
      <formula>D5="土"</formula>
    </cfRule>
    <cfRule type="expression" dxfId="643" priority="64" stopIfTrue="1">
      <formula>D5="日"</formula>
    </cfRule>
  </conditionalFormatting>
  <conditionalFormatting sqref="D30">
    <cfRule type="expression" dxfId="642" priority="62" stopIfTrue="1">
      <formula>D30="日"</formula>
    </cfRule>
  </conditionalFormatting>
  <conditionalFormatting sqref="D30">
    <cfRule type="expression" dxfId="641" priority="61" stopIfTrue="1">
      <formula>D30="土"</formula>
    </cfRule>
  </conditionalFormatting>
  <conditionalFormatting sqref="D34">
    <cfRule type="expression" dxfId="640" priority="58" stopIfTrue="1">
      <formula>D34="日"</formula>
    </cfRule>
  </conditionalFormatting>
  <conditionalFormatting sqref="D34">
    <cfRule type="expression" dxfId="639" priority="57" stopIfTrue="1">
      <formula>D34="土"</formula>
    </cfRule>
  </conditionalFormatting>
  <conditionalFormatting sqref="D40">
    <cfRule type="expression" dxfId="638" priority="52" stopIfTrue="1">
      <formula>D40="日"</formula>
    </cfRule>
  </conditionalFormatting>
  <conditionalFormatting sqref="D40">
    <cfRule type="expression" dxfId="637" priority="51" stopIfTrue="1">
      <formula>D40="土"</formula>
    </cfRule>
  </conditionalFormatting>
  <conditionalFormatting sqref="D42">
    <cfRule type="expression" dxfId="636" priority="50" stopIfTrue="1">
      <formula>D42="日"</formula>
    </cfRule>
  </conditionalFormatting>
  <conditionalFormatting sqref="D42">
    <cfRule type="expression" dxfId="635" priority="49" stopIfTrue="1">
      <formula>D42="土"</formula>
    </cfRule>
  </conditionalFormatting>
  <conditionalFormatting sqref="T30">
    <cfRule type="expression" dxfId="634" priority="47" stopIfTrue="1">
      <formula>$T30="土"</formula>
    </cfRule>
    <cfRule type="expression" dxfId="633" priority="48" stopIfTrue="1">
      <formula>$T30="日"</formula>
    </cfRule>
  </conditionalFormatting>
  <conditionalFormatting sqref="T32">
    <cfRule type="expression" dxfId="632" priority="45" stopIfTrue="1">
      <formula>$T32="土"</formula>
    </cfRule>
    <cfRule type="expression" dxfId="631" priority="46" stopIfTrue="1">
      <formula>$T32="日"</formula>
    </cfRule>
  </conditionalFormatting>
  <conditionalFormatting sqref="T34">
    <cfRule type="expression" dxfId="630" priority="43" stopIfTrue="1">
      <formula>$T34="土"</formula>
    </cfRule>
    <cfRule type="expression" dxfId="629" priority="44" stopIfTrue="1">
      <formula>$T34="日"</formula>
    </cfRule>
  </conditionalFormatting>
  <conditionalFormatting sqref="T36">
    <cfRule type="expression" dxfId="628" priority="41" stopIfTrue="1">
      <formula>$T36="土"</formula>
    </cfRule>
    <cfRule type="expression" dxfId="627" priority="42" stopIfTrue="1">
      <formula>$T36="日"</formula>
    </cfRule>
  </conditionalFormatting>
  <conditionalFormatting sqref="T38">
    <cfRule type="expression" dxfId="626" priority="39" stopIfTrue="1">
      <formula>$T38="土"</formula>
    </cfRule>
    <cfRule type="expression" dxfId="625" priority="40" stopIfTrue="1">
      <formula>$T38="日"</formula>
    </cfRule>
  </conditionalFormatting>
  <conditionalFormatting sqref="C30">
    <cfRule type="expression" dxfId="624" priority="317" stopIfTrue="1">
      <formula>D30="土"</formula>
    </cfRule>
    <cfRule type="expression" dxfId="623" priority="318" stopIfTrue="1">
      <formula>D30="日"</formula>
    </cfRule>
  </conditionalFormatting>
  <conditionalFormatting sqref="D32">
    <cfRule type="expression" dxfId="622" priority="38" stopIfTrue="1">
      <formula>D32="日"</formula>
    </cfRule>
  </conditionalFormatting>
  <conditionalFormatting sqref="D32">
    <cfRule type="expression" dxfId="621" priority="37" stopIfTrue="1">
      <formula>D32="土"</formula>
    </cfRule>
  </conditionalFormatting>
  <conditionalFormatting sqref="C32">
    <cfRule type="expression" dxfId="620" priority="35" stopIfTrue="1">
      <formula>D32="土"</formula>
    </cfRule>
    <cfRule type="expression" dxfId="619" priority="36" stopIfTrue="1">
      <formula>D32="日"</formula>
    </cfRule>
  </conditionalFormatting>
  <conditionalFormatting sqref="C34">
    <cfRule type="expression" dxfId="618" priority="33" stopIfTrue="1">
      <formula>D34="土"</formula>
    </cfRule>
    <cfRule type="expression" dxfId="617" priority="34" stopIfTrue="1">
      <formula>D34="日"</formula>
    </cfRule>
  </conditionalFormatting>
  <conditionalFormatting sqref="D36">
    <cfRule type="expression" dxfId="616" priority="32" stopIfTrue="1">
      <formula>D36="日"</formula>
    </cfRule>
  </conditionalFormatting>
  <conditionalFormatting sqref="D36">
    <cfRule type="expression" dxfId="615" priority="31" stopIfTrue="1">
      <formula>D36="土"</formula>
    </cfRule>
  </conditionalFormatting>
  <conditionalFormatting sqref="C36">
    <cfRule type="expression" dxfId="614" priority="29" stopIfTrue="1">
      <formula>D36="土"</formula>
    </cfRule>
    <cfRule type="expression" dxfId="613" priority="30" stopIfTrue="1">
      <formula>D36="日"</formula>
    </cfRule>
  </conditionalFormatting>
  <conditionalFormatting sqref="D38">
    <cfRule type="expression" dxfId="612" priority="28" stopIfTrue="1">
      <formula>D38="日"</formula>
    </cfRule>
  </conditionalFormatting>
  <conditionalFormatting sqref="D38">
    <cfRule type="expression" dxfId="611" priority="27" stopIfTrue="1">
      <formula>D38="土"</formula>
    </cfRule>
  </conditionalFormatting>
  <conditionalFormatting sqref="C38">
    <cfRule type="expression" dxfId="610" priority="25" stopIfTrue="1">
      <formula>D38="土"</formula>
    </cfRule>
    <cfRule type="expression" dxfId="609" priority="26" stopIfTrue="1">
      <formula>D38="日"</formula>
    </cfRule>
  </conditionalFormatting>
  <conditionalFormatting sqref="C40">
    <cfRule type="expression" dxfId="608" priority="23" stopIfTrue="1">
      <formula>D40="土"</formula>
    </cfRule>
    <cfRule type="expression" dxfId="607" priority="24" stopIfTrue="1">
      <formula>D40="日"</formula>
    </cfRule>
  </conditionalFormatting>
  <conditionalFormatting sqref="C42">
    <cfRule type="expression" dxfId="606" priority="21" stopIfTrue="1">
      <formula>D42="土"</formula>
    </cfRule>
    <cfRule type="expression" dxfId="605" priority="22" stopIfTrue="1">
      <formula>D42="日"</formula>
    </cfRule>
  </conditionalFormatting>
  <conditionalFormatting sqref="S5">
    <cfRule type="expression" dxfId="604" priority="19" stopIfTrue="1">
      <formula>T5="土"</formula>
    </cfRule>
    <cfRule type="expression" dxfId="603" priority="20" stopIfTrue="1">
      <formula>T5="日"</formula>
    </cfRule>
  </conditionalFormatting>
  <conditionalFormatting sqref="S7">
    <cfRule type="expression" dxfId="602" priority="17" stopIfTrue="1">
      <formula>T7="土"</formula>
    </cfRule>
    <cfRule type="expression" dxfId="601" priority="18" stopIfTrue="1">
      <formula>T7="日"</formula>
    </cfRule>
  </conditionalFormatting>
  <conditionalFormatting sqref="S11">
    <cfRule type="expression" dxfId="600" priority="15" stopIfTrue="1">
      <formula>T11="土"</formula>
    </cfRule>
    <cfRule type="expression" dxfId="599" priority="16" stopIfTrue="1">
      <formula>T11="日"</formula>
    </cfRule>
  </conditionalFormatting>
  <conditionalFormatting sqref="S13">
    <cfRule type="expression" dxfId="598" priority="13" stopIfTrue="1">
      <formula>T13="土"</formula>
    </cfRule>
    <cfRule type="expression" dxfId="597" priority="14" stopIfTrue="1">
      <formula>T13="日"</formula>
    </cfRule>
  </conditionalFormatting>
  <conditionalFormatting sqref="S15">
    <cfRule type="expression" dxfId="596" priority="11" stopIfTrue="1">
      <formula>T15="土"</formula>
    </cfRule>
    <cfRule type="expression" dxfId="595" priority="12" stopIfTrue="1">
      <formula>T15="日"</formula>
    </cfRule>
  </conditionalFormatting>
  <conditionalFormatting sqref="S17">
    <cfRule type="expression" dxfId="594" priority="9" stopIfTrue="1">
      <formula>T17="土"</formula>
    </cfRule>
    <cfRule type="expression" dxfId="593" priority="10" stopIfTrue="1">
      <formula>T17="日"</formula>
    </cfRule>
  </conditionalFormatting>
  <conditionalFormatting sqref="S19">
    <cfRule type="expression" dxfId="592" priority="7" stopIfTrue="1">
      <formula>T19="土"</formula>
    </cfRule>
    <cfRule type="expression" dxfId="591" priority="8" stopIfTrue="1">
      <formula>T19="日"</formula>
    </cfRule>
  </conditionalFormatting>
  <conditionalFormatting sqref="T11 T13 T15 T17 T19">
    <cfRule type="expression" dxfId="590" priority="5" stopIfTrue="1">
      <formula>T11="土"</formula>
    </cfRule>
    <cfRule type="expression" dxfId="589" priority="6" stopIfTrue="1">
      <formula>T11="日"</formula>
    </cfRule>
  </conditionalFormatting>
  <conditionalFormatting sqref="D9 D11 D13 D15 D17">
    <cfRule type="expression" dxfId="588" priority="3" stopIfTrue="1">
      <formula>D9="土"</formula>
    </cfRule>
    <cfRule type="expression" dxfId="587" priority="4" stopIfTrue="1">
      <formula>D9="日"</formula>
    </cfRule>
  </conditionalFormatting>
  <conditionalFormatting sqref="C5 C7 C9 C11 C13 C15 C17">
    <cfRule type="expression" dxfId="586" priority="1" stopIfTrue="1">
      <formula>D5="土"</formula>
    </cfRule>
    <cfRule type="expression" dxfId="585" priority="2" stopIfTrue="1">
      <formula>D5="日"</formula>
    </cfRule>
  </conditionalFormatting>
  <dataValidations disablePrompts="1"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v>11</v>
      </c>
      <c r="G2" s="621"/>
      <c r="H2" s="592" t="s">
        <v>1</v>
      </c>
      <c r="J2" s="44"/>
      <c r="K2" s="42"/>
      <c r="L2" s="42"/>
      <c r="M2" s="42"/>
      <c r="N2" s="697" t="str">
        <f>CONCATENATE(年表!$F$3,"/",F2,"/25")</f>
        <v>2021/11/25</v>
      </c>
      <c r="O2" s="697"/>
      <c r="P2" s="698">
        <v>11</v>
      </c>
      <c r="Q2" s="699"/>
      <c r="R2" s="50"/>
      <c r="S2" s="113"/>
      <c r="T2" s="113"/>
      <c r="V2" s="621">
        <v>12</v>
      </c>
      <c r="W2" s="621"/>
      <c r="X2" s="592" t="s">
        <v>1</v>
      </c>
      <c r="Z2" s="44"/>
      <c r="AA2" s="42"/>
      <c r="AB2" s="42"/>
      <c r="AC2" s="42"/>
      <c r="AD2" s="601" t="str">
        <f>CONCATENATE(年表!$F$3,"/",V2,"/1")</f>
        <v>2021/12/1</v>
      </c>
      <c r="AE2" s="601"/>
      <c r="AF2" s="601"/>
    </row>
    <row r="3" spans="1:32" s="1" customFormat="1" ht="12" customHeight="1">
      <c r="A3" s="105"/>
      <c r="E3" s="86"/>
      <c r="F3" s="621"/>
      <c r="G3" s="621"/>
      <c r="H3" s="592"/>
      <c r="J3" s="87">
        <f>1-SIGN(MOD(年表!$F$3,4)/2)</f>
        <v>0</v>
      </c>
      <c r="K3" s="42"/>
      <c r="L3" s="42"/>
      <c r="M3" s="42"/>
      <c r="N3" s="712" t="str">
        <f>MID("日月火水木金土",WEEKDAY(N2,1),1)</f>
        <v>木</v>
      </c>
      <c r="O3" s="712"/>
      <c r="P3" s="700"/>
      <c r="Q3" s="701"/>
      <c r="R3" s="50"/>
      <c r="S3" s="113"/>
      <c r="T3" s="113"/>
      <c r="U3" s="87">
        <f>1-INT((MOD($G$2,4)/2))</f>
        <v>1</v>
      </c>
      <c r="V3" s="621"/>
      <c r="W3" s="621"/>
      <c r="X3" s="592"/>
      <c r="Z3" s="44"/>
      <c r="AA3" s="42"/>
      <c r="AB3" s="42"/>
      <c r="AC3" s="42"/>
      <c r="AD3" s="602" t="str">
        <f>MID("日月火水木金土",WEEKDAY(AD2,1),1)</f>
        <v>水</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木</v>
      </c>
      <c r="E5" s="680"/>
      <c r="F5" s="681"/>
      <c r="G5" s="681"/>
      <c r="H5" s="681"/>
      <c r="I5" s="681"/>
      <c r="J5" s="681"/>
      <c r="K5" s="681"/>
      <c r="L5" s="681"/>
      <c r="M5" s="681"/>
      <c r="N5" s="681"/>
      <c r="O5" s="681"/>
      <c r="P5" s="682"/>
      <c r="Q5" s="62"/>
      <c r="R5" s="58"/>
      <c r="S5" s="271">
        <v>1</v>
      </c>
      <c r="T5" s="273" t="str">
        <f>IF(S5="","",AD$3)</f>
        <v>水</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10"/>
      <c r="T6" s="711"/>
      <c r="U6" s="728"/>
      <c r="V6" s="729"/>
      <c r="W6" s="729"/>
      <c r="X6" s="729"/>
      <c r="Y6" s="729"/>
      <c r="Z6" s="729"/>
      <c r="AA6" s="729"/>
      <c r="AB6" s="729"/>
      <c r="AC6" s="729"/>
      <c r="AD6" s="729"/>
      <c r="AE6" s="729"/>
      <c r="AF6" s="730"/>
    </row>
    <row r="7" spans="1:32" s="53" customFormat="1" ht="16.5" customHeight="1">
      <c r="A7" s="138"/>
      <c r="C7" s="271">
        <f>C5+1</f>
        <v>26</v>
      </c>
      <c r="D7" s="273" t="str">
        <f>IF(D5="","",IF(SEARCH(D5,$N$1)&gt;0,MID($N$1,SEARCH(D5,$N$1)+1,1),""))</f>
        <v>金</v>
      </c>
      <c r="E7" s="680"/>
      <c r="F7" s="681"/>
      <c r="G7" s="681"/>
      <c r="H7" s="681"/>
      <c r="I7" s="681"/>
      <c r="J7" s="681"/>
      <c r="K7" s="681"/>
      <c r="L7" s="681"/>
      <c r="M7" s="681"/>
      <c r="N7" s="681"/>
      <c r="O7" s="681"/>
      <c r="P7" s="682"/>
      <c r="Q7" s="62"/>
      <c r="R7" s="54"/>
      <c r="S7" s="271">
        <f>S5+1</f>
        <v>2</v>
      </c>
      <c r="T7" s="273" t="str">
        <f>IF(T5="","",IF(SEARCH(T5,$N$1)&gt;0,MID($N$1,SEARCH(T5,$N$1)+1,1),""))</f>
        <v>木</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728"/>
      <c r="V8" s="729"/>
      <c r="W8" s="729"/>
      <c r="X8" s="729"/>
      <c r="Y8" s="729"/>
      <c r="Z8" s="729"/>
      <c r="AA8" s="729"/>
      <c r="AB8" s="729"/>
      <c r="AC8" s="729"/>
      <c r="AD8" s="729"/>
      <c r="AE8" s="729"/>
      <c r="AF8" s="730"/>
    </row>
    <row r="9" spans="1:32" s="53" customFormat="1" ht="16.5" customHeight="1">
      <c r="A9" s="138"/>
      <c r="C9" s="271">
        <f>C7+1</f>
        <v>27</v>
      </c>
      <c r="D9" s="273" t="str">
        <f>IF(D7="","",IF(SEARCH(D7,$N$1)&gt;0,MID($N$1,SEARCH(D7,$N$1)+1,1),""))</f>
        <v>土</v>
      </c>
      <c r="E9" s="680"/>
      <c r="F9" s="681"/>
      <c r="G9" s="681"/>
      <c r="H9" s="681"/>
      <c r="I9" s="681"/>
      <c r="J9" s="681"/>
      <c r="K9" s="681"/>
      <c r="L9" s="681"/>
      <c r="M9" s="681"/>
      <c r="N9" s="681"/>
      <c r="O9" s="681"/>
      <c r="P9" s="682"/>
      <c r="Q9" s="62"/>
      <c r="R9" s="58"/>
      <c r="S9" s="271">
        <f>S7+1</f>
        <v>3</v>
      </c>
      <c r="T9" s="273" t="str">
        <f>IF(T7="","",IF(SEARCH(T7,$N$1)&gt;0,MID($N$1,SEARCH(T7,$N$1)+1,1),""))</f>
        <v>金</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728" t="s">
        <v>110</v>
      </c>
      <c r="V10" s="729"/>
      <c r="W10" s="729"/>
      <c r="X10" s="729"/>
      <c r="Y10" s="729"/>
      <c r="Z10" s="729"/>
      <c r="AA10" s="729"/>
      <c r="AB10" s="729"/>
      <c r="AC10" s="729"/>
      <c r="AD10" s="729"/>
      <c r="AE10" s="729"/>
      <c r="AF10" s="730"/>
    </row>
    <row r="11" spans="1:32" s="49" customFormat="1" ht="16.5" customHeight="1">
      <c r="A11" s="66"/>
      <c r="C11" s="271">
        <f>C9+1</f>
        <v>28</v>
      </c>
      <c r="D11" s="273" t="str">
        <f>IF(D9="","",IF(SEARCH(D9,$N$1)&gt;0,MID($N$1,SEARCH(D9,$N$1)+1,1),""))</f>
        <v>日</v>
      </c>
      <c r="E11" s="680"/>
      <c r="F11" s="681"/>
      <c r="G11" s="681"/>
      <c r="H11" s="681"/>
      <c r="I11" s="681"/>
      <c r="J11" s="681"/>
      <c r="K11" s="681"/>
      <c r="L11" s="681"/>
      <c r="M11" s="681"/>
      <c r="N11" s="681"/>
      <c r="O11" s="681"/>
      <c r="P11" s="682"/>
      <c r="Q11" s="62"/>
      <c r="R11" s="54"/>
      <c r="S11" s="271">
        <f>S9+1</f>
        <v>4</v>
      </c>
      <c r="T11" s="273" t="str">
        <f>IF(T9="","",IF(SEARCH(T9,$N$1)&gt;0,MID($N$1,SEARCH(T9,$N$1)+1,1),""))</f>
        <v>土</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728"/>
      <c r="V12" s="729"/>
      <c r="W12" s="729"/>
      <c r="X12" s="729"/>
      <c r="Y12" s="729"/>
      <c r="Z12" s="729"/>
      <c r="AA12" s="729"/>
      <c r="AB12" s="729"/>
      <c r="AC12" s="729"/>
      <c r="AD12" s="729"/>
      <c r="AE12" s="729"/>
      <c r="AF12" s="730"/>
    </row>
    <row r="13" spans="1:32" s="49" customFormat="1" ht="16.5" customHeight="1">
      <c r="A13" s="66"/>
      <c r="C13" s="271">
        <f>C11+1</f>
        <v>29</v>
      </c>
      <c r="D13" s="273" t="str">
        <f>IF(D11="","",IF(SEARCH(D11,$N$1)&gt;0,MID($N$1,SEARCH(D11,$N$1)+1,1),""))</f>
        <v>月</v>
      </c>
      <c r="E13" s="680"/>
      <c r="F13" s="681"/>
      <c r="G13" s="681"/>
      <c r="H13" s="681"/>
      <c r="I13" s="681"/>
      <c r="J13" s="681"/>
      <c r="K13" s="681"/>
      <c r="L13" s="681"/>
      <c r="M13" s="681"/>
      <c r="N13" s="681"/>
      <c r="O13" s="681"/>
      <c r="P13" s="682"/>
      <c r="Q13" s="62"/>
      <c r="R13" s="58"/>
      <c r="S13" s="271">
        <f>S11+1</f>
        <v>5</v>
      </c>
      <c r="T13" s="273" t="str">
        <f>IF(T11="","",IF(SEARCH(T11,$N$1)&gt;0,MID($N$1,SEARCH(T11,$N$1)+1,1),""))</f>
        <v>日</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683"/>
      <c r="V14" s="684"/>
      <c r="W14" s="684"/>
      <c r="X14" s="684"/>
      <c r="Y14" s="684"/>
      <c r="Z14" s="684"/>
      <c r="AA14" s="684"/>
      <c r="AB14" s="684"/>
      <c r="AC14" s="684"/>
      <c r="AD14" s="684"/>
      <c r="AE14" s="684"/>
      <c r="AF14" s="685"/>
    </row>
    <row r="15" spans="1:32" s="49" customFormat="1" ht="16.5" customHeight="1">
      <c r="A15" s="66"/>
      <c r="C15" s="271">
        <f>C13+1</f>
        <v>30</v>
      </c>
      <c r="D15" s="273" t="str">
        <f>IF(D13="","",IF(SEARCH(D13,$N$1)&gt;0,MID($N$1,SEARCH(D13,$N$1)+1,1),""))</f>
        <v>火</v>
      </c>
      <c r="E15" s="680"/>
      <c r="F15" s="681"/>
      <c r="G15" s="681"/>
      <c r="H15" s="681"/>
      <c r="I15" s="681"/>
      <c r="J15" s="681"/>
      <c r="K15" s="681"/>
      <c r="L15" s="681"/>
      <c r="M15" s="681"/>
      <c r="N15" s="681"/>
      <c r="O15" s="681"/>
      <c r="P15" s="682"/>
      <c r="Q15" s="62"/>
      <c r="R15" s="54"/>
      <c r="S15" s="271">
        <f>S13+1</f>
        <v>6</v>
      </c>
      <c r="T15" s="273" t="str">
        <f>IF(T13="","",IF(SEARCH(T13,$N$1)&gt;0,MID($N$1,SEARCH(T13,$N$1)+1,1),""))</f>
        <v>月</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683"/>
      <c r="V16" s="684"/>
      <c r="W16" s="684"/>
      <c r="X16" s="684"/>
      <c r="Y16" s="684"/>
      <c r="Z16" s="684"/>
      <c r="AA16" s="684"/>
      <c r="AB16" s="684"/>
      <c r="AC16" s="684"/>
      <c r="AD16" s="684"/>
      <c r="AE16" s="684"/>
      <c r="AF16" s="685"/>
    </row>
    <row r="17" spans="1:33" s="49" customFormat="1" ht="16.5" customHeight="1">
      <c r="A17" s="66"/>
      <c r="C17" s="271"/>
      <c r="D17" s="273"/>
      <c r="E17" s="680"/>
      <c r="F17" s="681"/>
      <c r="G17" s="681"/>
      <c r="H17" s="681"/>
      <c r="I17" s="681"/>
      <c r="J17" s="681"/>
      <c r="K17" s="681"/>
      <c r="L17" s="681"/>
      <c r="M17" s="681"/>
      <c r="N17" s="681"/>
      <c r="O17" s="681"/>
      <c r="P17" s="682"/>
      <c r="Q17" s="62"/>
      <c r="R17" s="58"/>
      <c r="S17" s="271">
        <f>S15+1</f>
        <v>7</v>
      </c>
      <c r="T17" s="273" t="str">
        <f>IF(T15="","",IF(SEARCH(T15,$N$1)&gt;0,MID($N$1,SEARCH(T15,$N$1)+1,1),""))</f>
        <v>火</v>
      </c>
      <c r="U17" s="680"/>
      <c r="V17" s="681"/>
      <c r="W17" s="681"/>
      <c r="X17" s="681"/>
      <c r="Y17" s="681"/>
      <c r="Z17" s="681"/>
      <c r="AA17" s="681"/>
      <c r="AB17" s="681"/>
      <c r="AC17" s="681"/>
      <c r="AD17" s="681"/>
      <c r="AE17" s="681"/>
      <c r="AF17" s="682"/>
    </row>
    <row r="18" spans="1:33" s="49" customFormat="1" ht="46.5" customHeight="1">
      <c r="A18" s="66"/>
      <c r="C18" s="676"/>
      <c r="D18" s="677"/>
      <c r="E18" s="678"/>
      <c r="F18" s="666"/>
      <c r="G18" s="666"/>
      <c r="H18" s="666"/>
      <c r="I18" s="666"/>
      <c r="J18" s="666"/>
      <c r="K18" s="666"/>
      <c r="L18" s="666"/>
      <c r="M18" s="666"/>
      <c r="N18" s="666"/>
      <c r="O18" s="666"/>
      <c r="P18" s="679"/>
      <c r="Q18" s="63"/>
      <c r="R18" s="54"/>
      <c r="S18" s="710"/>
      <c r="T18" s="711"/>
      <c r="U18" s="683"/>
      <c r="V18" s="684"/>
      <c r="W18" s="684"/>
      <c r="X18" s="684"/>
      <c r="Y18" s="684"/>
      <c r="Z18" s="684"/>
      <c r="AA18" s="684"/>
      <c r="AB18" s="684"/>
      <c r="AC18" s="684"/>
      <c r="AD18" s="684"/>
      <c r="AE18" s="684"/>
      <c r="AF18" s="685"/>
    </row>
    <row r="19" spans="1:33" s="49" customFormat="1" ht="16.5" customHeight="1">
      <c r="A19" s="66"/>
      <c r="C19" s="291"/>
      <c r="D19" s="298"/>
      <c r="E19" s="678"/>
      <c r="F19" s="666"/>
      <c r="G19" s="666"/>
      <c r="H19" s="666"/>
      <c r="I19" s="666"/>
      <c r="J19" s="666"/>
      <c r="K19" s="666"/>
      <c r="L19" s="666"/>
      <c r="M19" s="666"/>
      <c r="N19" s="666"/>
      <c r="O19" s="666"/>
      <c r="P19" s="679"/>
      <c r="Q19" s="62"/>
      <c r="R19" s="54"/>
      <c r="S19" s="271">
        <f>S17+1</f>
        <v>8</v>
      </c>
      <c r="T19" s="273" t="str">
        <f>IF(T17="","",IF(SEARCH(T17,$N$1)&gt;0,MID($N$1,SEARCH(T17,$N$1)+1,1),""))</f>
        <v>水</v>
      </c>
      <c r="U19" s="680"/>
      <c r="V19" s="681"/>
      <c r="W19" s="681"/>
      <c r="X19" s="681"/>
      <c r="Y19" s="681"/>
      <c r="Z19" s="681"/>
      <c r="AA19" s="681"/>
      <c r="AB19" s="681"/>
      <c r="AC19" s="681"/>
      <c r="AD19" s="681"/>
      <c r="AE19" s="681"/>
      <c r="AF19" s="682"/>
    </row>
    <row r="20" spans="1:33" s="49" customFormat="1" ht="46.5" customHeight="1">
      <c r="A20" s="66"/>
      <c r="C20" s="708"/>
      <c r="D20" s="709"/>
      <c r="E20" s="683"/>
      <c r="F20" s="684"/>
      <c r="G20" s="684"/>
      <c r="H20" s="684"/>
      <c r="I20" s="684"/>
      <c r="J20" s="684"/>
      <c r="K20" s="684"/>
      <c r="L20" s="684"/>
      <c r="M20" s="684"/>
      <c r="N20" s="684"/>
      <c r="O20" s="684"/>
      <c r="P20" s="685"/>
      <c r="Q20" s="63"/>
      <c r="R20" s="54"/>
      <c r="S20" s="710"/>
      <c r="T20" s="711"/>
      <c r="U20" s="683"/>
      <c r="V20" s="684"/>
      <c r="W20" s="684"/>
      <c r="X20" s="684"/>
      <c r="Y20" s="684"/>
      <c r="Z20" s="684"/>
      <c r="AA20" s="684"/>
      <c r="AB20" s="684"/>
      <c r="AC20" s="684"/>
      <c r="AD20" s="684"/>
      <c r="AE20" s="684"/>
      <c r="AF20" s="685"/>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
      <c r="T24" s="1"/>
      <c r="U24" s="1"/>
      <c r="V24" s="1"/>
      <c r="W24" s="1"/>
      <c r="X24" s="1"/>
      <c r="Y24" s="1"/>
      <c r="Z24" s="44"/>
      <c r="AA24" s="42"/>
      <c r="AB24" s="42"/>
      <c r="AC24" s="42"/>
      <c r="AD24" s="600" t="s">
        <v>47</v>
      </c>
      <c r="AE24" s="600"/>
      <c r="AF24" s="600"/>
    </row>
    <row r="25" spans="1:33" s="49" customFormat="1" ht="12" customHeight="1">
      <c r="A25" s="66"/>
      <c r="B25" s="1"/>
      <c r="C25" s="44"/>
      <c r="D25" s="42"/>
      <c r="E25" s="42"/>
      <c r="F25" s="621">
        <v>12</v>
      </c>
      <c r="G25" s="621"/>
      <c r="H25" s="592" t="s">
        <v>1</v>
      </c>
      <c r="I25" s="61"/>
      <c r="J25" s="1"/>
      <c r="K25" s="55"/>
      <c r="L25" s="55"/>
      <c r="M25" s="592"/>
      <c r="N25" s="697" t="str">
        <f>CONCATENATE(年表!$F$3,"/",F25,"/1")</f>
        <v>2021/12/1</v>
      </c>
      <c r="O25" s="697"/>
      <c r="P25" s="698">
        <v>12</v>
      </c>
      <c r="Q25" s="699"/>
      <c r="R25" s="50"/>
      <c r="S25" s="1"/>
      <c r="T25" s="1"/>
      <c r="U25" s="1"/>
      <c r="V25" s="621" t="str">
        <f>CONCATENATE(年表!$K$50)</f>
        <v>12</v>
      </c>
      <c r="W25" s="621"/>
      <c r="X25" s="592" t="s">
        <v>1</v>
      </c>
      <c r="Y25" s="1"/>
      <c r="Z25" s="44"/>
      <c r="AA25" s="42"/>
      <c r="AB25" s="42"/>
      <c r="AC25" s="42"/>
      <c r="AD25" s="601" t="str">
        <f>CONCATENATE(年表!$F$3,"/",V25,"/17")</f>
        <v>2021/12/17</v>
      </c>
      <c r="AE25" s="601"/>
      <c r="AF25" s="601"/>
    </row>
    <row r="26" spans="1:33" s="49" customFormat="1" ht="12" customHeight="1">
      <c r="A26" s="66"/>
      <c r="B26" s="1"/>
      <c r="C26" s="48"/>
      <c r="D26" s="47"/>
      <c r="E26" s="47"/>
      <c r="F26" s="621"/>
      <c r="G26" s="621"/>
      <c r="H26" s="592"/>
      <c r="I26" s="61"/>
      <c r="J26" s="87">
        <f>1-INT((MOD(年表!$F$3,4)/2))</f>
        <v>1</v>
      </c>
      <c r="K26" s="55"/>
      <c r="L26" s="55"/>
      <c r="M26" s="592"/>
      <c r="N26" s="712" t="str">
        <f>MID("日月火水木金土",WEEKDAY(N25,1),1)</f>
        <v>水</v>
      </c>
      <c r="O26" s="712"/>
      <c r="P26" s="700"/>
      <c r="Q26" s="701"/>
      <c r="R26" s="50"/>
      <c r="S26" s="1"/>
      <c r="T26" s="1"/>
      <c r="U26" s="86"/>
      <c r="V26" s="621"/>
      <c r="W26" s="621"/>
      <c r="X26" s="592"/>
      <c r="Y26" s="1"/>
      <c r="Z26" s="44"/>
      <c r="AA26" s="42"/>
      <c r="AB26" s="42"/>
      <c r="AC26" s="42"/>
      <c r="AD26" s="602" t="str">
        <f>MID("日月火水木金土",WEEKDAY(AD25,1),1)</f>
        <v>金</v>
      </c>
      <c r="AE26" s="602"/>
      <c r="AF26" s="602"/>
    </row>
    <row r="27" spans="1:33" s="49" customFormat="1" ht="6" customHeight="1">
      <c r="A27" s="66"/>
      <c r="B27"/>
      <c r="C27" s="45"/>
      <c r="D27" s="46"/>
      <c r="E27" s="46"/>
      <c r="F27" s="46"/>
      <c r="G27" s="51"/>
      <c r="H27" s="52"/>
      <c r="I27" s="46"/>
      <c r="J27"/>
      <c r="K27"/>
      <c r="L27"/>
      <c r="M27"/>
      <c r="N27" s="73"/>
      <c r="O27" s="73"/>
      <c r="P27"/>
      <c r="Q27"/>
      <c r="R27"/>
      <c r="S27"/>
      <c r="T27"/>
      <c r="U27"/>
      <c r="V27" s="45"/>
      <c r="W27" s="46"/>
      <c r="X27" s="46"/>
      <c r="Y27" s="46"/>
      <c r="Z27" s="46"/>
      <c r="AA27" s="46"/>
      <c r="AB27" s="46"/>
      <c r="AC27" s="46"/>
      <c r="AD27" s="46"/>
      <c r="AE27" s="46"/>
      <c r="AF27" s="46"/>
    </row>
    <row r="28" spans="1:33" ht="16.5" customHeight="1">
      <c r="A28" s="91"/>
      <c r="B28" s="79"/>
      <c r="C28" s="271">
        <v>9</v>
      </c>
      <c r="D28" s="273" t="str">
        <f>IF(C28="","",IF(SEARCH(T19,$N$1)&gt;0,MID($N$1,SEARCH(T19,$N$1)+1,1),""))</f>
        <v>木</v>
      </c>
      <c r="E28" s="680"/>
      <c r="F28" s="681"/>
      <c r="G28" s="681"/>
      <c r="H28" s="681"/>
      <c r="I28" s="681"/>
      <c r="J28" s="681"/>
      <c r="K28" s="681"/>
      <c r="L28" s="681"/>
      <c r="M28" s="681"/>
      <c r="N28" s="681"/>
      <c r="O28" s="681"/>
      <c r="P28" s="682"/>
      <c r="Q28" s="62"/>
      <c r="R28" s="78"/>
      <c r="S28" s="271">
        <v>17</v>
      </c>
      <c r="T28" s="273" t="str">
        <f>IF(S28="","",AD$26)</f>
        <v>金</v>
      </c>
      <c r="U28" s="680"/>
      <c r="V28" s="681"/>
      <c r="W28" s="681"/>
      <c r="X28" s="681"/>
      <c r="Y28" s="681"/>
      <c r="Z28" s="681"/>
      <c r="AA28" s="681"/>
      <c r="AB28" s="681"/>
      <c r="AC28" s="681"/>
      <c r="AD28" s="681"/>
      <c r="AE28" s="681"/>
      <c r="AF28" s="682"/>
    </row>
    <row r="29" spans="1:33" ht="46.5" customHeight="1">
      <c r="A29" s="91"/>
      <c r="B29" s="79"/>
      <c r="C29" s="708"/>
      <c r="D29" s="709"/>
      <c r="E29" s="683"/>
      <c r="F29" s="684"/>
      <c r="G29" s="684"/>
      <c r="H29" s="684"/>
      <c r="I29" s="684"/>
      <c r="J29" s="684"/>
      <c r="K29" s="684"/>
      <c r="L29" s="684"/>
      <c r="M29" s="684"/>
      <c r="N29" s="684"/>
      <c r="O29" s="684"/>
      <c r="P29" s="685"/>
      <c r="Q29" s="63"/>
      <c r="R29" s="78"/>
      <c r="S29" s="708"/>
      <c r="T29" s="709"/>
      <c r="U29" s="728" t="s">
        <v>110</v>
      </c>
      <c r="V29" s="729"/>
      <c r="W29" s="729"/>
      <c r="X29" s="729"/>
      <c r="Y29" s="729"/>
      <c r="Z29" s="729"/>
      <c r="AA29" s="729"/>
      <c r="AB29" s="729"/>
      <c r="AC29" s="729"/>
      <c r="AD29" s="729"/>
      <c r="AE29" s="729"/>
      <c r="AF29" s="730"/>
    </row>
    <row r="30" spans="1:33" ht="16.5" customHeight="1">
      <c r="A30" s="91"/>
      <c r="B30" s="79"/>
      <c r="C30" s="461">
        <f>C28+1</f>
        <v>10</v>
      </c>
      <c r="D30" s="462" t="str">
        <f>IF(D28="","",IF(SEARCH(D28,$N$1)&gt;0,MID($N$1,SEARCH(D28,$N$1)+1,1),""))</f>
        <v>金</v>
      </c>
      <c r="E30" s="680"/>
      <c r="F30" s="681"/>
      <c r="G30" s="681"/>
      <c r="H30" s="681"/>
      <c r="I30" s="681"/>
      <c r="J30" s="681"/>
      <c r="K30" s="681"/>
      <c r="L30" s="681"/>
      <c r="M30" s="681"/>
      <c r="N30" s="681"/>
      <c r="O30" s="681"/>
      <c r="P30" s="682"/>
      <c r="Q30" s="62"/>
      <c r="R30" s="78"/>
      <c r="S30" s="271">
        <f>S28+1</f>
        <v>18</v>
      </c>
      <c r="T30" s="273" t="str">
        <f>IF(T28="","",IF(SEARCH(T28,$N$1)&gt;0,MID($N$1,SEARCH(T28,$N$1)+1,1),""))</f>
        <v>土</v>
      </c>
      <c r="U30" s="680"/>
      <c r="V30" s="681"/>
      <c r="W30" s="681"/>
      <c r="X30" s="681"/>
      <c r="Y30" s="681"/>
      <c r="Z30" s="681"/>
      <c r="AA30" s="681"/>
      <c r="AB30" s="681"/>
      <c r="AC30" s="681"/>
      <c r="AD30" s="681"/>
      <c r="AE30" s="681"/>
      <c r="AF30" s="682"/>
    </row>
    <row r="31" spans="1:33" ht="46.5" customHeight="1">
      <c r="A31" s="91"/>
      <c r="B31" s="79"/>
      <c r="C31" s="708"/>
      <c r="D31" s="709"/>
      <c r="E31" s="683"/>
      <c r="F31" s="684"/>
      <c r="G31" s="684"/>
      <c r="H31" s="684"/>
      <c r="I31" s="684"/>
      <c r="J31" s="684"/>
      <c r="K31" s="684"/>
      <c r="L31" s="684"/>
      <c r="M31" s="684"/>
      <c r="N31" s="684"/>
      <c r="O31" s="684"/>
      <c r="P31" s="685"/>
      <c r="Q31" s="63"/>
      <c r="R31" s="78"/>
      <c r="S31" s="708"/>
      <c r="T31" s="709"/>
      <c r="U31" s="728"/>
      <c r="V31" s="729"/>
      <c r="W31" s="729"/>
      <c r="X31" s="729"/>
      <c r="Y31" s="729"/>
      <c r="Z31" s="729"/>
      <c r="AA31" s="729"/>
      <c r="AB31" s="729"/>
      <c r="AC31" s="729"/>
      <c r="AD31" s="729"/>
      <c r="AE31" s="729"/>
      <c r="AF31" s="730"/>
    </row>
    <row r="32" spans="1:33" ht="16.5" customHeight="1">
      <c r="A32" s="91"/>
      <c r="B32" s="79"/>
      <c r="C32" s="461">
        <f>C30+1</f>
        <v>11</v>
      </c>
      <c r="D32" s="462" t="str">
        <f>IF(D30="","",IF(SEARCH(D30,$N$1)&gt;0,MID($N$1,SEARCH(D30,$N$1)+1,1),""))</f>
        <v>土</v>
      </c>
      <c r="E32" s="680"/>
      <c r="F32" s="681"/>
      <c r="G32" s="681"/>
      <c r="H32" s="681"/>
      <c r="I32" s="681"/>
      <c r="J32" s="681"/>
      <c r="K32" s="681"/>
      <c r="L32" s="681"/>
      <c r="M32" s="681"/>
      <c r="N32" s="681"/>
      <c r="O32" s="681"/>
      <c r="P32" s="682"/>
      <c r="Q32" s="62"/>
      <c r="R32" s="78"/>
      <c r="S32" s="271">
        <f>S30+1</f>
        <v>19</v>
      </c>
      <c r="T32" s="273" t="str">
        <f>IF(T30="","",IF(SEARCH(T30,$N$1)&gt;0,MID($N$1,SEARCH(T30,$N$1)+1,1),""))</f>
        <v>日</v>
      </c>
      <c r="U32" s="680"/>
      <c r="V32" s="681"/>
      <c r="W32" s="681"/>
      <c r="X32" s="681"/>
      <c r="Y32" s="681"/>
      <c r="Z32" s="681"/>
      <c r="AA32" s="681"/>
      <c r="AB32" s="681"/>
      <c r="AC32" s="681"/>
      <c r="AD32" s="681"/>
      <c r="AE32" s="681"/>
      <c r="AF32" s="682"/>
    </row>
    <row r="33" spans="1:32" ht="46.5" customHeight="1">
      <c r="A33" s="91"/>
      <c r="B33" s="79"/>
      <c r="C33" s="708"/>
      <c r="D33" s="709"/>
      <c r="E33" s="683"/>
      <c r="F33" s="684"/>
      <c r="G33" s="684"/>
      <c r="H33" s="684"/>
      <c r="I33" s="684"/>
      <c r="J33" s="684"/>
      <c r="K33" s="684"/>
      <c r="L33" s="684"/>
      <c r="M33" s="684"/>
      <c r="N33" s="684"/>
      <c r="O33" s="684"/>
      <c r="P33" s="685"/>
      <c r="Q33" s="63"/>
      <c r="R33" s="78"/>
      <c r="S33" s="708"/>
      <c r="T33" s="709"/>
      <c r="U33" s="683"/>
      <c r="V33" s="684"/>
      <c r="W33" s="684"/>
      <c r="X33" s="684"/>
      <c r="Y33" s="684"/>
      <c r="Z33" s="684"/>
      <c r="AA33" s="684"/>
      <c r="AB33" s="684"/>
      <c r="AC33" s="684"/>
      <c r="AD33" s="684"/>
      <c r="AE33" s="684"/>
      <c r="AF33" s="685"/>
    </row>
    <row r="34" spans="1:32" ht="16.5" customHeight="1">
      <c r="A34" s="91"/>
      <c r="B34" s="79"/>
      <c r="C34" s="271">
        <f>C32+1</f>
        <v>12</v>
      </c>
      <c r="D34" s="273" t="str">
        <f>IF(D32="","",IF(SEARCH(D32,$N$1)&gt;0,MID($N$1,SEARCH(D32,$N$1)+1,1),""))</f>
        <v>日</v>
      </c>
      <c r="E34" s="680"/>
      <c r="F34" s="681"/>
      <c r="G34" s="681"/>
      <c r="H34" s="681"/>
      <c r="I34" s="681"/>
      <c r="J34" s="681"/>
      <c r="K34" s="681"/>
      <c r="L34" s="681"/>
      <c r="M34" s="681"/>
      <c r="N34" s="681"/>
      <c r="O34" s="681"/>
      <c r="P34" s="682"/>
      <c r="Q34" s="62"/>
      <c r="R34" s="78"/>
      <c r="S34" s="271">
        <f>S32+1</f>
        <v>20</v>
      </c>
      <c r="T34" s="273" t="str">
        <f>IF(T32="","",IF(SEARCH(T32,$N$1)&gt;0,MID($N$1,SEARCH(T32,$N$1)+1,1),""))</f>
        <v>月</v>
      </c>
      <c r="U34" s="680"/>
      <c r="V34" s="681"/>
      <c r="W34" s="681"/>
      <c r="X34" s="681"/>
      <c r="Y34" s="681"/>
      <c r="Z34" s="681"/>
      <c r="AA34" s="681"/>
      <c r="AB34" s="681"/>
      <c r="AC34" s="681"/>
      <c r="AD34" s="681"/>
      <c r="AE34" s="681"/>
      <c r="AF34" s="682"/>
    </row>
    <row r="35" spans="1:32" ht="46.5" customHeight="1">
      <c r="A35" s="91"/>
      <c r="B35" s="79"/>
      <c r="C35" s="708"/>
      <c r="D35" s="709"/>
      <c r="E35" s="683"/>
      <c r="F35" s="684"/>
      <c r="G35" s="684"/>
      <c r="H35" s="684"/>
      <c r="I35" s="684"/>
      <c r="J35" s="684"/>
      <c r="K35" s="684"/>
      <c r="L35" s="684"/>
      <c r="M35" s="684"/>
      <c r="N35" s="684"/>
      <c r="O35" s="684"/>
      <c r="P35" s="685"/>
      <c r="Q35" s="63"/>
      <c r="R35" s="78"/>
      <c r="S35" s="708"/>
      <c r="T35" s="709"/>
      <c r="U35" s="683"/>
      <c r="V35" s="684"/>
      <c r="W35" s="684"/>
      <c r="X35" s="684"/>
      <c r="Y35" s="684"/>
      <c r="Z35" s="684"/>
      <c r="AA35" s="684"/>
      <c r="AB35" s="684"/>
      <c r="AC35" s="684"/>
      <c r="AD35" s="684"/>
      <c r="AE35" s="684"/>
      <c r="AF35" s="685"/>
    </row>
    <row r="36" spans="1:32" ht="16.5" customHeight="1">
      <c r="A36" s="91"/>
      <c r="B36" s="79"/>
      <c r="C36" s="271">
        <f>C34+1</f>
        <v>13</v>
      </c>
      <c r="D36" s="273" t="str">
        <f>IF(D34="","",IF(SEARCH(D34,$N$1)&gt;0,MID($N$1,SEARCH(D34,$N$1)+1,1),""))</f>
        <v>月</v>
      </c>
      <c r="E36" s="680"/>
      <c r="F36" s="681"/>
      <c r="G36" s="681"/>
      <c r="H36" s="681"/>
      <c r="I36" s="681"/>
      <c r="J36" s="681"/>
      <c r="K36" s="681"/>
      <c r="L36" s="681"/>
      <c r="M36" s="681"/>
      <c r="N36" s="681"/>
      <c r="O36" s="681"/>
      <c r="P36" s="682"/>
      <c r="Q36" s="62"/>
      <c r="R36" s="78"/>
      <c r="S36" s="271">
        <f>S34+1</f>
        <v>21</v>
      </c>
      <c r="T36" s="273" t="str">
        <f>IF(T34="","",IF(SEARCH(T34,$N$1)&gt;0,MID($N$1,SEARCH(T34,$N$1)+1,1),""))</f>
        <v>火</v>
      </c>
      <c r="U36" s="680"/>
      <c r="V36" s="681"/>
      <c r="W36" s="681"/>
      <c r="X36" s="681"/>
      <c r="Y36" s="681"/>
      <c r="Z36" s="681"/>
      <c r="AA36" s="681"/>
      <c r="AB36" s="681"/>
      <c r="AC36" s="681"/>
      <c r="AD36" s="681"/>
      <c r="AE36" s="681"/>
      <c r="AF36" s="682"/>
    </row>
    <row r="37" spans="1:32" ht="46.5" customHeight="1">
      <c r="A37" s="91"/>
      <c r="B37" s="79"/>
      <c r="C37" s="708"/>
      <c r="D37" s="709"/>
      <c r="E37" s="683"/>
      <c r="F37" s="684"/>
      <c r="G37" s="684"/>
      <c r="H37" s="684"/>
      <c r="I37" s="684"/>
      <c r="J37" s="684"/>
      <c r="K37" s="684"/>
      <c r="L37" s="684"/>
      <c r="M37" s="684"/>
      <c r="N37" s="684"/>
      <c r="O37" s="684"/>
      <c r="P37" s="685"/>
      <c r="Q37" s="63"/>
      <c r="R37" s="78"/>
      <c r="S37" s="708"/>
      <c r="T37" s="709"/>
      <c r="U37" s="683"/>
      <c r="V37" s="684"/>
      <c r="W37" s="684"/>
      <c r="X37" s="684"/>
      <c r="Y37" s="684"/>
      <c r="Z37" s="684"/>
      <c r="AA37" s="684"/>
      <c r="AB37" s="684"/>
      <c r="AC37" s="684"/>
      <c r="AD37" s="684"/>
      <c r="AE37" s="684"/>
      <c r="AF37" s="685"/>
    </row>
    <row r="38" spans="1:32" ht="16.5" customHeight="1">
      <c r="A38" s="91"/>
      <c r="B38" s="79"/>
      <c r="C38" s="271">
        <f>C36+1</f>
        <v>14</v>
      </c>
      <c r="D38" s="273" t="str">
        <f>IF(D36="","",IF(SEARCH(D36,$N$1)&gt;0,MID($N$1,SEARCH(D36,$N$1)+1,1),""))</f>
        <v>火</v>
      </c>
      <c r="E38" s="680"/>
      <c r="F38" s="681"/>
      <c r="G38" s="681"/>
      <c r="H38" s="681"/>
      <c r="I38" s="681"/>
      <c r="J38" s="681"/>
      <c r="K38" s="681"/>
      <c r="L38" s="681"/>
      <c r="M38" s="681"/>
      <c r="N38" s="681"/>
      <c r="O38" s="681"/>
      <c r="P38" s="682"/>
      <c r="Q38" s="62"/>
      <c r="R38" s="78"/>
      <c r="S38" s="271">
        <f>S36+1</f>
        <v>22</v>
      </c>
      <c r="T38" s="273" t="str">
        <f>IF(T36="","",IF(SEARCH(T36,$N$1)&gt;0,MID($N$1,SEARCH(T36,$N$1)+1,1),""))</f>
        <v>水</v>
      </c>
      <c r="U38" s="680"/>
      <c r="V38" s="681"/>
      <c r="W38" s="681"/>
      <c r="X38" s="681"/>
      <c r="Y38" s="681"/>
      <c r="Z38" s="681"/>
      <c r="AA38" s="681"/>
      <c r="AB38" s="681"/>
      <c r="AC38" s="681"/>
      <c r="AD38" s="681"/>
      <c r="AE38" s="681"/>
      <c r="AF38" s="682"/>
    </row>
    <row r="39" spans="1:32" ht="46.5" customHeight="1">
      <c r="A39" s="91"/>
      <c r="B39" s="79"/>
      <c r="C39" s="708"/>
      <c r="D39" s="709"/>
      <c r="E39" s="683"/>
      <c r="F39" s="684"/>
      <c r="G39" s="684"/>
      <c r="H39" s="684"/>
      <c r="I39" s="684"/>
      <c r="J39" s="684"/>
      <c r="K39" s="684"/>
      <c r="L39" s="684"/>
      <c r="M39" s="684"/>
      <c r="N39" s="684"/>
      <c r="O39" s="684"/>
      <c r="P39" s="685"/>
      <c r="Q39" s="63"/>
      <c r="R39" s="78"/>
      <c r="S39" s="708"/>
      <c r="T39" s="709"/>
      <c r="U39" s="683"/>
      <c r="V39" s="684"/>
      <c r="W39" s="684"/>
      <c r="X39" s="684"/>
      <c r="Y39" s="684"/>
      <c r="Z39" s="684"/>
      <c r="AA39" s="684"/>
      <c r="AB39" s="684"/>
      <c r="AC39" s="684"/>
      <c r="AD39" s="684"/>
      <c r="AE39" s="684"/>
      <c r="AF39" s="685"/>
    </row>
    <row r="40" spans="1:32" ht="16.5" customHeight="1">
      <c r="A40" s="91"/>
      <c r="B40" s="79"/>
      <c r="C40" s="271">
        <f>C38+1</f>
        <v>15</v>
      </c>
      <c r="D40" s="273" t="str">
        <f>IF(D38="","",IF(SEARCH(D38,$N$1)&gt;0,MID($N$1,SEARCH(D38,$N$1)+1,1),""))</f>
        <v>水</v>
      </c>
      <c r="E40" s="680"/>
      <c r="F40" s="681"/>
      <c r="G40" s="681"/>
      <c r="H40" s="681"/>
      <c r="I40" s="681"/>
      <c r="J40" s="681"/>
      <c r="K40" s="681"/>
      <c r="L40" s="681"/>
      <c r="M40" s="681"/>
      <c r="N40" s="681"/>
      <c r="O40" s="681"/>
      <c r="P40" s="682"/>
      <c r="Q40" s="62"/>
      <c r="R40" s="78"/>
      <c r="S40" s="487">
        <f>S38+1</f>
        <v>23</v>
      </c>
      <c r="T40" s="488" t="str">
        <f>IF(T38="","",IF(SEARCH(T38,$N$1)&gt;0,MID($N$1,SEARCH(T38,$N$1)+1,1),""))</f>
        <v>木</v>
      </c>
      <c r="U40" s="680"/>
      <c r="V40" s="681"/>
      <c r="W40" s="681"/>
      <c r="X40" s="681"/>
      <c r="Y40" s="681"/>
      <c r="Z40" s="681"/>
      <c r="AA40" s="681"/>
      <c r="AB40" s="681"/>
      <c r="AC40" s="681"/>
      <c r="AD40" s="681"/>
      <c r="AE40" s="681"/>
      <c r="AF40" s="682"/>
    </row>
    <row r="41" spans="1:32" ht="46.5" customHeight="1">
      <c r="A41" s="91"/>
      <c r="B41" s="79"/>
      <c r="C41" s="710"/>
      <c r="D41" s="711"/>
      <c r="E41" s="728"/>
      <c r="F41" s="729"/>
      <c r="G41" s="729"/>
      <c r="H41" s="729"/>
      <c r="I41" s="729"/>
      <c r="J41" s="729"/>
      <c r="K41" s="729"/>
      <c r="L41" s="729"/>
      <c r="M41" s="729"/>
      <c r="N41" s="729"/>
      <c r="O41" s="729"/>
      <c r="P41" s="730"/>
      <c r="Q41" s="63"/>
      <c r="R41" s="78"/>
      <c r="S41" s="743" t="s">
        <v>106</v>
      </c>
      <c r="T41" s="744"/>
      <c r="U41" s="683"/>
      <c r="V41" s="684"/>
      <c r="W41" s="684"/>
      <c r="X41" s="684"/>
      <c r="Y41" s="684"/>
      <c r="Z41" s="684"/>
      <c r="AA41" s="684"/>
      <c r="AB41" s="684"/>
      <c r="AC41" s="684"/>
      <c r="AD41" s="684"/>
      <c r="AE41" s="684"/>
      <c r="AF41" s="685"/>
    </row>
    <row r="42" spans="1:32" ht="16.5" customHeight="1">
      <c r="A42" s="91"/>
      <c r="B42" s="79"/>
      <c r="C42" s="271">
        <f>C40+1</f>
        <v>16</v>
      </c>
      <c r="D42" s="273" t="str">
        <f>IF(D40="","",IF(SEARCH(D40,$N$1)&gt;0,MID($N$1,SEARCH(D40,$N$1)+1,1),""))</f>
        <v>木</v>
      </c>
      <c r="E42" s="680"/>
      <c r="F42" s="681"/>
      <c r="G42" s="681"/>
      <c r="H42" s="681"/>
      <c r="I42" s="681"/>
      <c r="J42" s="681"/>
      <c r="K42" s="681"/>
      <c r="L42" s="681"/>
      <c r="M42" s="681"/>
      <c r="N42" s="681"/>
      <c r="O42" s="681"/>
      <c r="P42" s="682"/>
      <c r="Q42" s="62"/>
      <c r="R42" s="78"/>
      <c r="S42" s="271">
        <f>S40+1</f>
        <v>24</v>
      </c>
      <c r="T42" s="273" t="str">
        <f>IF(T40="","",IF(SEARCH(T40,$N$1)&gt;0,MID($N$1,SEARCH(T40,$N$1)+1,1),""))</f>
        <v>金</v>
      </c>
      <c r="U42" s="680"/>
      <c r="V42" s="681"/>
      <c r="W42" s="681"/>
      <c r="X42" s="681"/>
      <c r="Y42" s="681"/>
      <c r="Z42" s="681"/>
      <c r="AA42" s="681"/>
      <c r="AB42" s="681"/>
      <c r="AC42" s="681"/>
      <c r="AD42" s="681"/>
      <c r="AE42" s="681"/>
      <c r="AF42" s="682"/>
    </row>
    <row r="43" spans="1:32" ht="46.5" customHeight="1">
      <c r="A43" s="91"/>
      <c r="B43" s="79"/>
      <c r="C43" s="741"/>
      <c r="D43" s="742"/>
      <c r="E43" s="728"/>
      <c r="F43" s="729"/>
      <c r="G43" s="729"/>
      <c r="H43" s="729"/>
      <c r="I43" s="729"/>
      <c r="J43" s="729"/>
      <c r="K43" s="729"/>
      <c r="L43" s="729"/>
      <c r="M43" s="729"/>
      <c r="N43" s="729"/>
      <c r="O43" s="729"/>
      <c r="P43" s="730"/>
      <c r="Q43" s="63"/>
      <c r="R43" s="78"/>
      <c r="S43" s="708"/>
      <c r="T43" s="709"/>
      <c r="U43" s="683"/>
      <c r="V43" s="684"/>
      <c r="W43" s="684"/>
      <c r="X43" s="684"/>
      <c r="Y43" s="684"/>
      <c r="Z43" s="684"/>
      <c r="AA43" s="684"/>
      <c r="AB43" s="684"/>
      <c r="AC43" s="684"/>
      <c r="AD43" s="684"/>
      <c r="AE43" s="684"/>
      <c r="AF43" s="685"/>
    </row>
    <row r="44" spans="1:32" ht="6" customHeight="1">
      <c r="A44" s="91"/>
      <c r="Q44" s="196"/>
    </row>
    <row r="45" spans="1:32">
      <c r="A45" s="91"/>
    </row>
  </sheetData>
  <mergeCells count="119">
    <mergeCell ref="C43:D43"/>
    <mergeCell ref="E43:P43"/>
    <mergeCell ref="S43:T43"/>
    <mergeCell ref="U43:AF43"/>
    <mergeCell ref="C41:D41"/>
    <mergeCell ref="E41:P41"/>
    <mergeCell ref="S41:T41"/>
    <mergeCell ref="U41:AF41"/>
    <mergeCell ref="E38:P38"/>
    <mergeCell ref="U38:AF38"/>
    <mergeCell ref="C39:D39"/>
    <mergeCell ref="E39:P39"/>
    <mergeCell ref="S39:T39"/>
    <mergeCell ref="U39:AF39"/>
    <mergeCell ref="E42:P42"/>
    <mergeCell ref="U42:AF42"/>
    <mergeCell ref="E40:P40"/>
    <mergeCell ref="U40:AF40"/>
    <mergeCell ref="C37:D37"/>
    <mergeCell ref="E37:P37"/>
    <mergeCell ref="S37:T37"/>
    <mergeCell ref="U37:AF37"/>
    <mergeCell ref="E34:P34"/>
    <mergeCell ref="U34:AF34"/>
    <mergeCell ref="C35:D35"/>
    <mergeCell ref="E35:P35"/>
    <mergeCell ref="S35:T35"/>
    <mergeCell ref="U35:AF35"/>
    <mergeCell ref="E36:P36"/>
    <mergeCell ref="U36:AF36"/>
    <mergeCell ref="C33:D33"/>
    <mergeCell ref="E33:P33"/>
    <mergeCell ref="S33:T33"/>
    <mergeCell ref="U33:AF33"/>
    <mergeCell ref="E30:P30"/>
    <mergeCell ref="U30:AF30"/>
    <mergeCell ref="C31:D31"/>
    <mergeCell ref="E31:P31"/>
    <mergeCell ref="S31:T31"/>
    <mergeCell ref="U31:AF31"/>
    <mergeCell ref="E32:P32"/>
    <mergeCell ref="U32:AF32"/>
    <mergeCell ref="C29:D29"/>
    <mergeCell ref="E29:P29"/>
    <mergeCell ref="S29:T29"/>
    <mergeCell ref="U29:AF29"/>
    <mergeCell ref="P25:Q26"/>
    <mergeCell ref="AD24:AF24"/>
    <mergeCell ref="F25:G26"/>
    <mergeCell ref="H25:H26"/>
    <mergeCell ref="M25:M26"/>
    <mergeCell ref="V25:W26"/>
    <mergeCell ref="X25:X26"/>
    <mergeCell ref="AD25:AF25"/>
    <mergeCell ref="AD26:AF26"/>
    <mergeCell ref="N24:O24"/>
    <mergeCell ref="N25:O25"/>
    <mergeCell ref="E28:P28"/>
    <mergeCell ref="U28:AF28"/>
    <mergeCell ref="N26:O26"/>
    <mergeCell ref="C20:D20"/>
    <mergeCell ref="E20:P20"/>
    <mergeCell ref="S20:T20"/>
    <mergeCell ref="U20:AF20"/>
    <mergeCell ref="E17:P17"/>
    <mergeCell ref="U17:AF17"/>
    <mergeCell ref="C18:D18"/>
    <mergeCell ref="E18:P18"/>
    <mergeCell ref="S18:T18"/>
    <mergeCell ref="U18:AF18"/>
    <mergeCell ref="E19:P19"/>
    <mergeCell ref="U19:AF19"/>
    <mergeCell ref="C16:D16"/>
    <mergeCell ref="E16:P16"/>
    <mergeCell ref="S16:T16"/>
    <mergeCell ref="U16:AF16"/>
    <mergeCell ref="U13:AF13"/>
    <mergeCell ref="C14:D14"/>
    <mergeCell ref="E14:P14"/>
    <mergeCell ref="S14:T14"/>
    <mergeCell ref="U14:AF14"/>
    <mergeCell ref="E13:P13"/>
    <mergeCell ref="E15:P15"/>
    <mergeCell ref="U15:AF15"/>
    <mergeCell ref="U11:AF11"/>
    <mergeCell ref="C12:D12"/>
    <mergeCell ref="E12:P12"/>
    <mergeCell ref="S12:T12"/>
    <mergeCell ref="U12:AF12"/>
    <mergeCell ref="E9:P9"/>
    <mergeCell ref="U9:AF9"/>
    <mergeCell ref="C10:D10"/>
    <mergeCell ref="E10:P10"/>
    <mergeCell ref="S10:T10"/>
    <mergeCell ref="U10:AF10"/>
    <mergeCell ref="E11:P11"/>
    <mergeCell ref="AD1:AF1"/>
    <mergeCell ref="F2:G3"/>
    <mergeCell ref="H2:H3"/>
    <mergeCell ref="V2:W3"/>
    <mergeCell ref="X2:X3"/>
    <mergeCell ref="AD2:AF2"/>
    <mergeCell ref="U7:AF7"/>
    <mergeCell ref="C8:D8"/>
    <mergeCell ref="E8:P8"/>
    <mergeCell ref="S8:T8"/>
    <mergeCell ref="U8:AF8"/>
    <mergeCell ref="AD3:AF3"/>
    <mergeCell ref="E5:P5"/>
    <mergeCell ref="U5:AF5"/>
    <mergeCell ref="C6:D6"/>
    <mergeCell ref="E6:P6"/>
    <mergeCell ref="S6:T6"/>
    <mergeCell ref="U6:AF6"/>
    <mergeCell ref="E7:P7"/>
    <mergeCell ref="N1:O1"/>
    <mergeCell ref="N2:O2"/>
    <mergeCell ref="N3:O3"/>
    <mergeCell ref="P2:Q3"/>
  </mergeCells>
  <phoneticPr fontId="195"/>
  <conditionalFormatting sqref="S32:T32 S36:T36 S34:T34 S38:T38 S40:T40 S42:T42 S30:T30">
    <cfRule type="expression" dxfId="584" priority="55" stopIfTrue="1">
      <formula>$T30="土"</formula>
    </cfRule>
    <cfRule type="expression" dxfId="583" priority="56" stopIfTrue="1">
      <formula>$T30="日"</formula>
    </cfRule>
  </conditionalFormatting>
  <conditionalFormatting sqref="C7 C9 C11 C13 C15 C17 C19 C5 S5 S7 S17 S19 C28 S9 S13">
    <cfRule type="expression" dxfId="582" priority="53" stopIfTrue="1">
      <formula>D5="土"</formula>
    </cfRule>
    <cfRule type="expression" dxfId="581" priority="54" stopIfTrue="1">
      <formula>D5="日"</formula>
    </cfRule>
  </conditionalFormatting>
  <conditionalFormatting sqref="S15">
    <cfRule type="expression" dxfId="580" priority="50" stopIfTrue="1">
      <formula>T15="土"</formula>
    </cfRule>
    <cfRule type="expression" dxfId="579" priority="51" stopIfTrue="1">
      <formula>T15="日"</formula>
    </cfRule>
    <cfRule type="expression" dxfId="578" priority="52" stopIfTrue="1">
      <formula>T13="日"</formula>
    </cfRule>
  </conditionalFormatting>
  <conditionalFormatting sqref="C39:D39 C35:D35 C37:D37">
    <cfRule type="expression" dxfId="577" priority="46" stopIfTrue="1">
      <formula>D34="月"</formula>
    </cfRule>
  </conditionalFormatting>
  <conditionalFormatting sqref="C40 C42">
    <cfRule type="expression" dxfId="576" priority="40" stopIfTrue="1">
      <formula>C40+$J$3=23</formula>
    </cfRule>
    <cfRule type="expression" dxfId="575" priority="41" stopIfTrue="1">
      <formula>D40="土"</formula>
    </cfRule>
    <cfRule type="expression" dxfId="574" priority="42" stopIfTrue="1">
      <formula>D40="日"</formula>
    </cfRule>
  </conditionalFormatting>
  <conditionalFormatting sqref="D40 D42">
    <cfRule type="expression" dxfId="573" priority="37" stopIfTrue="1">
      <formula>C40+$J$3=23</formula>
    </cfRule>
    <cfRule type="expression" dxfId="572" priority="38" stopIfTrue="1">
      <formula>D40="土"</formula>
    </cfRule>
    <cfRule type="expression" dxfId="571" priority="39" stopIfTrue="1">
      <formula>D40="日"</formula>
    </cfRule>
  </conditionalFormatting>
  <conditionalFormatting sqref="U28 U30 U32 U34 U36 U38 U40 U42 E28 E30 E32 E34 E36 E38 E40 E42 U5 U7 U11 U13 U15 U17 U19 U9 E5 E7 E9 E11 E13 E15 E17 E19">
    <cfRule type="cellIs" dxfId="570" priority="36" stopIfTrue="1" operator="between">
      <formula>"1"</formula>
      <formula>"3"</formula>
    </cfRule>
  </conditionalFormatting>
  <conditionalFormatting sqref="S28:T28">
    <cfRule type="expression" dxfId="569" priority="34" stopIfTrue="1">
      <formula>$T$28="土"</formula>
    </cfRule>
    <cfRule type="expression" dxfId="568" priority="35" stopIfTrue="1">
      <formula>$T$28="日"</formula>
    </cfRule>
  </conditionalFormatting>
  <conditionalFormatting sqref="AC24 M1">
    <cfRule type="expression" dxfId="567" priority="33" stopIfTrue="1">
      <formula>$J$7+$AC$5=21</formula>
    </cfRule>
  </conditionalFormatting>
  <conditionalFormatting sqref="AB24 L1">
    <cfRule type="expression" dxfId="566" priority="32" stopIfTrue="1">
      <formula>$J$7+$AB$5=21</formula>
    </cfRule>
  </conditionalFormatting>
  <conditionalFormatting sqref="AA24 K1">
    <cfRule type="cellIs" dxfId="565" priority="30" stopIfTrue="1" operator="between">
      <formula>"21"</formula>
      <formula>"22"</formula>
    </cfRule>
    <cfRule type="expression" dxfId="564" priority="31" stopIfTrue="1">
      <formula>$J$7+$AA$5=21</formula>
    </cfRule>
  </conditionalFormatting>
  <conditionalFormatting sqref="D28 D7 D9 D11 D13 D15 D17 D19 T5 T7 T17 T19 T9 T13 D5">
    <cfRule type="expression" dxfId="563" priority="28" stopIfTrue="1">
      <formula>D5="土"</formula>
    </cfRule>
    <cfRule type="expression" dxfId="562" priority="29" stopIfTrue="1">
      <formula>D5="日"</formula>
    </cfRule>
  </conditionalFormatting>
  <conditionalFormatting sqref="R5">
    <cfRule type="cellIs" dxfId="561" priority="24" stopIfTrue="1" operator="between">
      <formula>"1"</formula>
      <formula>"1"</formula>
    </cfRule>
  </conditionalFormatting>
  <conditionalFormatting sqref="T11">
    <cfRule type="expression" dxfId="560" priority="21" stopIfTrue="1">
      <formula>T11="土"</formula>
    </cfRule>
    <cfRule type="expression" dxfId="559" priority="22" stopIfTrue="1">
      <formula>T11="日"</formula>
    </cfRule>
    <cfRule type="expression" priority="23" stopIfTrue="1">
      <formula>T11="月"</formula>
    </cfRule>
  </conditionalFormatting>
  <conditionalFormatting sqref="C34">
    <cfRule type="expression" dxfId="558" priority="43" stopIfTrue="1">
      <formula>D34="土"</formula>
    </cfRule>
    <cfRule type="expression" dxfId="557" priority="44" stopIfTrue="1">
      <formula>D34="日"</formula>
    </cfRule>
  </conditionalFormatting>
  <conditionalFormatting sqref="C36">
    <cfRule type="expression" dxfId="556" priority="13" stopIfTrue="1">
      <formula>D36="土"</formula>
    </cfRule>
    <cfRule type="expression" dxfId="555" priority="14" stopIfTrue="1">
      <formula>D36="日"</formula>
    </cfRule>
  </conditionalFormatting>
  <conditionalFormatting sqref="D34">
    <cfRule type="expression" dxfId="554" priority="11" stopIfTrue="1">
      <formula>D34="土"</formula>
    </cfRule>
    <cfRule type="expression" dxfId="553" priority="12" stopIfTrue="1">
      <formula>D34="日"</formula>
    </cfRule>
  </conditionalFormatting>
  <conditionalFormatting sqref="D36">
    <cfRule type="expression" dxfId="552" priority="9" stopIfTrue="1">
      <formula>D36="土"</formula>
    </cfRule>
    <cfRule type="expression" dxfId="551" priority="10" stopIfTrue="1">
      <formula>D36="日"</formula>
    </cfRule>
  </conditionalFormatting>
  <conditionalFormatting sqref="T15">
    <cfRule type="expression" dxfId="550" priority="7" stopIfTrue="1">
      <formula>T15="土"</formula>
    </cfRule>
    <cfRule type="expression" dxfId="549" priority="8" stopIfTrue="1">
      <formula>T15="日"</formula>
    </cfRule>
  </conditionalFormatting>
  <conditionalFormatting sqref="S11">
    <cfRule type="expression" dxfId="548" priority="6">
      <formula>T11="日"</formula>
    </cfRule>
  </conditionalFormatting>
  <conditionalFormatting sqref="C30 C32">
    <cfRule type="expression" dxfId="547" priority="4" stopIfTrue="1">
      <formula>D30="土"</formula>
    </cfRule>
    <cfRule type="expression" dxfId="546" priority="5" stopIfTrue="1">
      <formula>D30="日"</formula>
    </cfRule>
  </conditionalFormatting>
  <conditionalFormatting sqref="D30 D32">
    <cfRule type="expression" dxfId="545" priority="2" stopIfTrue="1">
      <formula>D30="土"</formula>
    </cfRule>
    <cfRule type="expression" dxfId="544" priority="3" stopIfTrue="1">
      <formula>D30="日"</formula>
    </cfRule>
  </conditionalFormatting>
  <dataValidations disablePrompts="1" count="1">
    <dataValidation imeMode="hiragana" allowBlank="1" showInputMessage="1" showErrorMessage="1" sqref="R10:R12 R6:R8 R18:R20 R14:R16"/>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zoomScaleNormal="100" workbookViewId="0">
      <selection activeCell="F2" sqref="F2:G3"/>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2" s="1" customFormat="1" ht="12" customHeight="1">
      <c r="A1" s="105"/>
      <c r="B1" s="105"/>
      <c r="J1" s="44"/>
      <c r="K1" s="42"/>
      <c r="L1" s="42"/>
      <c r="M1" s="42"/>
      <c r="N1" s="715" t="s">
        <v>47</v>
      </c>
      <c r="O1" s="715"/>
      <c r="P1" s="357"/>
      <c r="Q1" s="420"/>
      <c r="R1" s="50"/>
      <c r="S1" s="113"/>
      <c r="T1" s="113"/>
      <c r="Z1" s="44"/>
      <c r="AA1" s="42"/>
      <c r="AB1" s="42"/>
      <c r="AC1" s="42"/>
      <c r="AD1" s="600" t="s">
        <v>47</v>
      </c>
      <c r="AE1" s="600"/>
      <c r="AF1" s="600"/>
    </row>
    <row r="2" spans="1:32" s="1" customFormat="1" ht="12" customHeight="1">
      <c r="A2" s="105"/>
      <c r="F2" s="621" t="str">
        <f>CONCATENATE(年表!$K$50)</f>
        <v>12</v>
      </c>
      <c r="G2" s="621"/>
      <c r="H2" s="592" t="s">
        <v>1</v>
      </c>
      <c r="J2" s="44"/>
      <c r="K2" s="42"/>
      <c r="L2" s="42"/>
      <c r="M2" s="42"/>
      <c r="N2" s="697" t="str">
        <f>CONCATENATE(年表!$F$3,"/",F2,"/25")</f>
        <v>2021/12/25</v>
      </c>
      <c r="O2" s="697"/>
      <c r="P2" s="698">
        <v>12</v>
      </c>
      <c r="Q2" s="699"/>
      <c r="R2" s="50"/>
      <c r="S2" s="745" t="str">
        <f>CONCATENATE(年表!$F$3+1)</f>
        <v>2022</v>
      </c>
      <c r="T2" s="745"/>
      <c r="U2" s="713" t="s">
        <v>0</v>
      </c>
      <c r="V2" s="621">
        <v>1</v>
      </c>
      <c r="W2" s="621"/>
      <c r="X2" s="592" t="s">
        <v>1</v>
      </c>
      <c r="Z2" s="44"/>
      <c r="AA2" s="42"/>
      <c r="AB2" s="42"/>
      <c r="AC2" s="42"/>
      <c r="AD2" s="601" t="str">
        <f>CONCATENATE(年表!$F$3+1,"/",V2,"/1")</f>
        <v>2022/1/1</v>
      </c>
      <c r="AE2" s="601"/>
      <c r="AF2" s="601"/>
    </row>
    <row r="3" spans="1:32" s="1" customFormat="1" ht="12" customHeight="1">
      <c r="A3" s="105"/>
      <c r="E3" s="86"/>
      <c r="F3" s="621"/>
      <c r="G3" s="621"/>
      <c r="H3" s="592"/>
      <c r="J3" s="87">
        <f>1-SIGN(MOD(年表!$F$3,4)/2)</f>
        <v>0</v>
      </c>
      <c r="K3" s="42"/>
      <c r="L3" s="42"/>
      <c r="M3" s="42"/>
      <c r="N3" s="712" t="str">
        <f>MID("日月火水木金土",WEEKDAY(N2,1),1)</f>
        <v>土</v>
      </c>
      <c r="O3" s="712"/>
      <c r="P3" s="700"/>
      <c r="Q3" s="701"/>
      <c r="R3" s="50"/>
      <c r="S3" s="745"/>
      <c r="T3" s="745"/>
      <c r="U3" s="713"/>
      <c r="V3" s="621"/>
      <c r="W3" s="621"/>
      <c r="X3" s="592"/>
      <c r="Z3" s="44"/>
      <c r="AA3" s="42"/>
      <c r="AB3" s="42"/>
      <c r="AC3" s="42"/>
      <c r="AD3" s="602" t="str">
        <f>MID("日月火水木金土",WEEKDAY(AD2,1),1)</f>
        <v>土</v>
      </c>
      <c r="AE3" s="602"/>
      <c r="AF3" s="602"/>
    </row>
    <row r="4" spans="1:32" ht="6" customHeight="1">
      <c r="A4" s="91"/>
      <c r="C4"/>
      <c r="D4"/>
      <c r="F4" s="45"/>
      <c r="G4" s="46"/>
      <c r="H4" s="46"/>
      <c r="I4" s="46"/>
      <c r="J4" s="46"/>
      <c r="K4" s="46"/>
      <c r="L4" s="46"/>
      <c r="M4" s="46"/>
      <c r="N4" s="46"/>
      <c r="O4" s="46"/>
      <c r="P4" s="46"/>
      <c r="V4" s="45"/>
      <c r="W4" s="46"/>
      <c r="X4" s="46"/>
      <c r="Y4" s="46"/>
      <c r="Z4" s="46"/>
      <c r="AA4" s="46"/>
      <c r="AB4" s="46"/>
      <c r="AC4" s="46"/>
      <c r="AD4" s="46"/>
      <c r="AE4" s="46"/>
      <c r="AF4" s="46"/>
    </row>
    <row r="5" spans="1:32" s="53" customFormat="1" ht="16.5" customHeight="1">
      <c r="A5" s="138"/>
      <c r="C5" s="271">
        <v>25</v>
      </c>
      <c r="D5" s="273" t="str">
        <f>IF(C5="","",N3)</f>
        <v>土</v>
      </c>
      <c r="E5" s="680"/>
      <c r="F5" s="681"/>
      <c r="G5" s="681"/>
      <c r="H5" s="681"/>
      <c r="I5" s="681"/>
      <c r="J5" s="681"/>
      <c r="K5" s="681"/>
      <c r="L5" s="681"/>
      <c r="M5" s="681"/>
      <c r="N5" s="681"/>
      <c r="O5" s="681"/>
      <c r="P5" s="682"/>
      <c r="Q5" s="62"/>
      <c r="R5" s="58"/>
      <c r="S5" s="272">
        <v>1</v>
      </c>
      <c r="T5" s="274" t="str">
        <f>IF(S5="","",AD$3)</f>
        <v>土</v>
      </c>
      <c r="U5" s="680"/>
      <c r="V5" s="681"/>
      <c r="W5" s="681"/>
      <c r="X5" s="681"/>
      <c r="Y5" s="681"/>
      <c r="Z5" s="681"/>
      <c r="AA5" s="681"/>
      <c r="AB5" s="681"/>
      <c r="AC5" s="681"/>
      <c r="AD5" s="681"/>
      <c r="AE5" s="681"/>
      <c r="AF5" s="682"/>
    </row>
    <row r="6" spans="1:32" s="53" customFormat="1" ht="46.5" customHeight="1">
      <c r="A6" s="138"/>
      <c r="C6" s="708"/>
      <c r="D6" s="709"/>
      <c r="E6" s="683"/>
      <c r="F6" s="684"/>
      <c r="G6" s="684"/>
      <c r="H6" s="684"/>
      <c r="I6" s="684"/>
      <c r="J6" s="684"/>
      <c r="K6" s="684"/>
      <c r="L6" s="684"/>
      <c r="M6" s="684"/>
      <c r="N6" s="684"/>
      <c r="O6" s="684"/>
      <c r="P6" s="685"/>
      <c r="Q6" s="63"/>
      <c r="R6" s="54"/>
      <c r="S6" s="726" t="s">
        <v>56</v>
      </c>
      <c r="T6" s="727"/>
      <c r="U6" s="683"/>
      <c r="V6" s="684"/>
      <c r="W6" s="684"/>
      <c r="X6" s="684"/>
      <c r="Y6" s="684"/>
      <c r="Z6" s="684"/>
      <c r="AA6" s="684"/>
      <c r="AB6" s="684"/>
      <c r="AC6" s="684"/>
      <c r="AD6" s="684"/>
      <c r="AE6" s="684"/>
      <c r="AF6" s="685"/>
    </row>
    <row r="7" spans="1:32" s="53" customFormat="1" ht="16.5" customHeight="1">
      <c r="A7" s="138"/>
      <c r="C7" s="271">
        <f>C5+1</f>
        <v>26</v>
      </c>
      <c r="D7" s="273" t="str">
        <f>IF(D5="","",IF(SEARCH(D5,$N$1)&gt;0,MID($N$1,SEARCH(D5,$N$1)+1,1),""))</f>
        <v>日</v>
      </c>
      <c r="E7" s="680"/>
      <c r="F7" s="681"/>
      <c r="G7" s="681"/>
      <c r="H7" s="681"/>
      <c r="I7" s="681"/>
      <c r="J7" s="681"/>
      <c r="K7" s="681"/>
      <c r="L7" s="681"/>
      <c r="M7" s="681"/>
      <c r="N7" s="681"/>
      <c r="O7" s="681"/>
      <c r="P7" s="682"/>
      <c r="Q7" s="62"/>
      <c r="R7" s="54"/>
      <c r="S7" s="271">
        <f>S5+1</f>
        <v>2</v>
      </c>
      <c r="T7" s="273" t="str">
        <f>IF(T5="","",IF(SEARCH(T5,N$1)&gt;0,MID(N$1,SEARCH(T5,N$1)+1,1),""))</f>
        <v>日</v>
      </c>
      <c r="U7" s="680"/>
      <c r="V7" s="681"/>
      <c r="W7" s="681"/>
      <c r="X7" s="681"/>
      <c r="Y7" s="681"/>
      <c r="Z7" s="681"/>
      <c r="AA7" s="681"/>
      <c r="AB7" s="681"/>
      <c r="AC7" s="681"/>
      <c r="AD7" s="681"/>
      <c r="AE7" s="681"/>
      <c r="AF7" s="682"/>
    </row>
    <row r="8" spans="1:32" s="49" customFormat="1" ht="46.5" customHeight="1">
      <c r="A8" s="66"/>
      <c r="C8" s="708"/>
      <c r="D8" s="709"/>
      <c r="E8" s="683"/>
      <c r="F8" s="684"/>
      <c r="G8" s="684"/>
      <c r="H8" s="684"/>
      <c r="I8" s="684"/>
      <c r="J8" s="684"/>
      <c r="K8" s="684"/>
      <c r="L8" s="684"/>
      <c r="M8" s="684"/>
      <c r="N8" s="684"/>
      <c r="O8" s="684"/>
      <c r="P8" s="685"/>
      <c r="Q8" s="63"/>
      <c r="R8" s="54"/>
      <c r="S8" s="710"/>
      <c r="T8" s="711"/>
      <c r="U8" s="683"/>
      <c r="V8" s="684"/>
      <c r="W8" s="684"/>
      <c r="X8" s="684"/>
      <c r="Y8" s="684"/>
      <c r="Z8" s="684"/>
      <c r="AA8" s="684"/>
      <c r="AB8" s="684"/>
      <c r="AC8" s="684"/>
      <c r="AD8" s="684"/>
      <c r="AE8" s="684"/>
      <c r="AF8" s="685"/>
    </row>
    <row r="9" spans="1:32" s="53" customFormat="1" ht="16.5" customHeight="1">
      <c r="A9" s="138"/>
      <c r="C9" s="271">
        <f>C7+1</f>
        <v>27</v>
      </c>
      <c r="D9" s="273" t="str">
        <f>IF(D7="","",IF(SEARCH(D7,$N$1)&gt;0,MID($N$1,SEARCH(D7,$N$1)+1,1),""))</f>
        <v>月</v>
      </c>
      <c r="E9" s="680"/>
      <c r="F9" s="681"/>
      <c r="G9" s="681"/>
      <c r="H9" s="681"/>
      <c r="I9" s="681"/>
      <c r="J9" s="681"/>
      <c r="K9" s="681"/>
      <c r="L9" s="681"/>
      <c r="M9" s="681"/>
      <c r="N9" s="681"/>
      <c r="O9" s="681"/>
      <c r="P9" s="682"/>
      <c r="Q9" s="62"/>
      <c r="R9" s="58"/>
      <c r="S9" s="271">
        <f>S7+1</f>
        <v>3</v>
      </c>
      <c r="T9" s="273" t="str">
        <f>IF(T7="","",IF(SEARCH(T7,N$1)&gt;0,MID(N$1,SEARCH(T7,N$1)+1,1),""))</f>
        <v>月</v>
      </c>
      <c r="U9" s="680"/>
      <c r="V9" s="681"/>
      <c r="W9" s="681"/>
      <c r="X9" s="681"/>
      <c r="Y9" s="681"/>
      <c r="Z9" s="681"/>
      <c r="AA9" s="681"/>
      <c r="AB9" s="681"/>
      <c r="AC9" s="681"/>
      <c r="AD9" s="681"/>
      <c r="AE9" s="681"/>
      <c r="AF9" s="682"/>
    </row>
    <row r="10" spans="1:32" s="49" customFormat="1" ht="46.5" customHeight="1">
      <c r="A10" s="66"/>
      <c r="C10" s="708"/>
      <c r="D10" s="709"/>
      <c r="E10" s="683"/>
      <c r="F10" s="684"/>
      <c r="G10" s="684"/>
      <c r="H10" s="684"/>
      <c r="I10" s="684"/>
      <c r="J10" s="684"/>
      <c r="K10" s="684"/>
      <c r="L10" s="684"/>
      <c r="M10" s="684"/>
      <c r="N10" s="684"/>
      <c r="O10" s="684"/>
      <c r="P10" s="685"/>
      <c r="Q10" s="63"/>
      <c r="R10" s="54"/>
      <c r="S10" s="710"/>
      <c r="T10" s="711"/>
      <c r="U10" s="683"/>
      <c r="V10" s="684"/>
      <c r="W10" s="684"/>
      <c r="X10" s="684"/>
      <c r="Y10" s="684"/>
      <c r="Z10" s="684"/>
      <c r="AA10" s="684"/>
      <c r="AB10" s="684"/>
      <c r="AC10" s="684"/>
      <c r="AD10" s="684"/>
      <c r="AE10" s="684"/>
      <c r="AF10" s="685"/>
    </row>
    <row r="11" spans="1:32" s="49" customFormat="1" ht="16.5" customHeight="1">
      <c r="A11" s="66"/>
      <c r="C11" s="271">
        <f>C9+1</f>
        <v>28</v>
      </c>
      <c r="D11" s="273" t="str">
        <f>IF(D9="","",IF(SEARCH(D9,$N$1)&gt;0,MID($N$1,SEARCH(D9,$N$1)+1,1),""))</f>
        <v>火</v>
      </c>
      <c r="E11" s="680"/>
      <c r="F11" s="681"/>
      <c r="G11" s="681"/>
      <c r="H11" s="681"/>
      <c r="I11" s="681"/>
      <c r="J11" s="681"/>
      <c r="K11" s="681"/>
      <c r="L11" s="681"/>
      <c r="M11" s="681"/>
      <c r="N11" s="681"/>
      <c r="O11" s="681"/>
      <c r="P11" s="682"/>
      <c r="Q11" s="62"/>
      <c r="R11" s="54"/>
      <c r="S11" s="271">
        <f>S9+1</f>
        <v>4</v>
      </c>
      <c r="T11" s="273" t="str">
        <f>IF(T9="","",IF(SEARCH(T9,N$1)&gt;0,MID(N$1,SEARCH(T9,N$1)+1,1),""))</f>
        <v>火</v>
      </c>
      <c r="U11" s="680"/>
      <c r="V11" s="681"/>
      <c r="W11" s="681"/>
      <c r="X11" s="681"/>
      <c r="Y11" s="681"/>
      <c r="Z11" s="681"/>
      <c r="AA11" s="681"/>
      <c r="AB11" s="681"/>
      <c r="AC11" s="681"/>
      <c r="AD11" s="681"/>
      <c r="AE11" s="681"/>
      <c r="AF11" s="682"/>
    </row>
    <row r="12" spans="1:32" s="49" customFormat="1" ht="46.5" customHeight="1">
      <c r="A12" s="66"/>
      <c r="C12" s="708"/>
      <c r="D12" s="709"/>
      <c r="E12" s="683"/>
      <c r="F12" s="684"/>
      <c r="G12" s="684"/>
      <c r="H12" s="684"/>
      <c r="I12" s="684"/>
      <c r="J12" s="684"/>
      <c r="K12" s="684"/>
      <c r="L12" s="684"/>
      <c r="M12" s="684"/>
      <c r="N12" s="684"/>
      <c r="O12" s="684"/>
      <c r="P12" s="685"/>
      <c r="Q12" s="63"/>
      <c r="R12" s="54"/>
      <c r="S12" s="710"/>
      <c r="T12" s="711"/>
      <c r="U12" s="683"/>
      <c r="V12" s="684"/>
      <c r="W12" s="684"/>
      <c r="X12" s="684"/>
      <c r="Y12" s="684"/>
      <c r="Z12" s="684"/>
      <c r="AA12" s="684"/>
      <c r="AB12" s="684"/>
      <c r="AC12" s="684"/>
      <c r="AD12" s="684"/>
      <c r="AE12" s="684"/>
      <c r="AF12" s="685"/>
    </row>
    <row r="13" spans="1:32" s="49" customFormat="1" ht="16.5" customHeight="1">
      <c r="A13" s="66"/>
      <c r="C13" s="271">
        <f>C11+1</f>
        <v>29</v>
      </c>
      <c r="D13" s="273" t="str">
        <f>IF(D11="","",IF(SEARCH(D11,$N$1)&gt;0,MID($N$1,SEARCH(D11,$N$1)+1,1),""))</f>
        <v>水</v>
      </c>
      <c r="E13" s="680"/>
      <c r="F13" s="681"/>
      <c r="G13" s="681"/>
      <c r="H13" s="681"/>
      <c r="I13" s="681"/>
      <c r="J13" s="681"/>
      <c r="K13" s="681"/>
      <c r="L13" s="681"/>
      <c r="M13" s="681"/>
      <c r="N13" s="681"/>
      <c r="O13" s="681"/>
      <c r="P13" s="682"/>
      <c r="Q13" s="62"/>
      <c r="R13" s="58"/>
      <c r="S13" s="271">
        <f>S11+1</f>
        <v>5</v>
      </c>
      <c r="T13" s="273" t="str">
        <f>IF(T11="","",IF(SEARCH(T11,N$1)&gt;0,MID(N$1,SEARCH(T11,N$1)+1,1),""))</f>
        <v>水</v>
      </c>
      <c r="U13" s="680"/>
      <c r="V13" s="681"/>
      <c r="W13" s="681"/>
      <c r="X13" s="681"/>
      <c r="Y13" s="681"/>
      <c r="Z13" s="681"/>
      <c r="AA13" s="681"/>
      <c r="AB13" s="681"/>
      <c r="AC13" s="681"/>
      <c r="AD13" s="681"/>
      <c r="AE13" s="681"/>
      <c r="AF13" s="682"/>
    </row>
    <row r="14" spans="1:32" s="49" customFormat="1" ht="46.5" customHeight="1">
      <c r="A14" s="66"/>
      <c r="C14" s="708"/>
      <c r="D14" s="709"/>
      <c r="E14" s="683"/>
      <c r="F14" s="684"/>
      <c r="G14" s="684"/>
      <c r="H14" s="684"/>
      <c r="I14" s="684"/>
      <c r="J14" s="684"/>
      <c r="K14" s="684"/>
      <c r="L14" s="684"/>
      <c r="M14" s="684"/>
      <c r="N14" s="684"/>
      <c r="O14" s="684"/>
      <c r="P14" s="685"/>
      <c r="Q14" s="63"/>
      <c r="R14" s="54"/>
      <c r="S14" s="710"/>
      <c r="T14" s="711"/>
      <c r="U14" s="728"/>
      <c r="V14" s="729"/>
      <c r="W14" s="729"/>
      <c r="X14" s="729"/>
      <c r="Y14" s="729"/>
      <c r="Z14" s="729"/>
      <c r="AA14" s="729"/>
      <c r="AB14" s="729"/>
      <c r="AC14" s="729"/>
      <c r="AD14" s="729"/>
      <c r="AE14" s="729"/>
      <c r="AF14" s="730"/>
    </row>
    <row r="15" spans="1:32" s="49" customFormat="1" ht="16.5" customHeight="1">
      <c r="A15" s="66"/>
      <c r="C15" s="271">
        <f>C13+1</f>
        <v>30</v>
      </c>
      <c r="D15" s="273" t="str">
        <f>IF(D13="","",IF(SEARCH(D13,$N$1)&gt;0,MID($N$1,SEARCH(D13,$N$1)+1,1),""))</f>
        <v>木</v>
      </c>
      <c r="E15" s="680"/>
      <c r="F15" s="681"/>
      <c r="G15" s="681"/>
      <c r="H15" s="681"/>
      <c r="I15" s="681"/>
      <c r="J15" s="681"/>
      <c r="K15" s="681"/>
      <c r="L15" s="681"/>
      <c r="M15" s="681"/>
      <c r="N15" s="681"/>
      <c r="O15" s="681"/>
      <c r="P15" s="682"/>
      <c r="Q15" s="62"/>
      <c r="R15" s="54"/>
      <c r="S15" s="271">
        <f>S13+1</f>
        <v>6</v>
      </c>
      <c r="T15" s="273" t="str">
        <f>IF(T13="","",IF(SEARCH(T13,N$1)&gt;0,MID(N$1,SEARCH(T13,N$1)+1,1),""))</f>
        <v>木</v>
      </c>
      <c r="U15" s="680"/>
      <c r="V15" s="681"/>
      <c r="W15" s="681"/>
      <c r="X15" s="681"/>
      <c r="Y15" s="681"/>
      <c r="Z15" s="681"/>
      <c r="AA15" s="681"/>
      <c r="AB15" s="681"/>
      <c r="AC15" s="681"/>
      <c r="AD15" s="681"/>
      <c r="AE15" s="681"/>
      <c r="AF15" s="682"/>
    </row>
    <row r="16" spans="1:32" s="49" customFormat="1" ht="46.5" customHeight="1">
      <c r="A16" s="66"/>
      <c r="C16" s="708"/>
      <c r="D16" s="709"/>
      <c r="E16" s="683"/>
      <c r="F16" s="684"/>
      <c r="G16" s="684"/>
      <c r="H16" s="684"/>
      <c r="I16" s="684"/>
      <c r="J16" s="684"/>
      <c r="K16" s="684"/>
      <c r="L16" s="684"/>
      <c r="M16" s="684"/>
      <c r="N16" s="684"/>
      <c r="O16" s="684"/>
      <c r="P16" s="685"/>
      <c r="Q16" s="63"/>
      <c r="R16" s="54"/>
      <c r="S16" s="710"/>
      <c r="T16" s="711"/>
      <c r="U16" s="728"/>
      <c r="V16" s="729"/>
      <c r="W16" s="729"/>
      <c r="X16" s="729"/>
      <c r="Y16" s="729"/>
      <c r="Z16" s="729"/>
      <c r="AA16" s="729"/>
      <c r="AB16" s="729"/>
      <c r="AC16" s="729"/>
      <c r="AD16" s="729"/>
      <c r="AE16" s="729"/>
      <c r="AF16" s="730"/>
    </row>
    <row r="17" spans="1:33" s="49" customFormat="1" ht="16.5" customHeight="1">
      <c r="A17" s="66"/>
      <c r="C17" s="271">
        <f>C15+1</f>
        <v>31</v>
      </c>
      <c r="D17" s="273" t="str">
        <f>IF(D15="","",IF(SEARCH(D15,$N$1)&gt;0,MID($N$1,SEARCH(D15,$N$1)+1,1),""))</f>
        <v>金</v>
      </c>
      <c r="E17" s="680"/>
      <c r="F17" s="681"/>
      <c r="G17" s="681"/>
      <c r="H17" s="681"/>
      <c r="I17" s="681"/>
      <c r="J17" s="681"/>
      <c r="K17" s="681"/>
      <c r="L17" s="681"/>
      <c r="M17" s="681"/>
      <c r="N17" s="681"/>
      <c r="O17" s="681"/>
      <c r="P17" s="682"/>
      <c r="Q17" s="62"/>
      <c r="R17" s="58"/>
      <c r="S17" s="271">
        <f>S15+1</f>
        <v>7</v>
      </c>
      <c r="T17" s="273" t="str">
        <f>IF(T15="","",IF(SEARCH(T15,N$1)&gt;0,MID(N$1,SEARCH(T15,N$1)+1,1),""))</f>
        <v>金</v>
      </c>
      <c r="U17" s="680"/>
      <c r="V17" s="681"/>
      <c r="W17" s="681"/>
      <c r="X17" s="681"/>
      <c r="Y17" s="681"/>
      <c r="Z17" s="681"/>
      <c r="AA17" s="681"/>
      <c r="AB17" s="681"/>
      <c r="AC17" s="681"/>
      <c r="AD17" s="681"/>
      <c r="AE17" s="681"/>
      <c r="AF17" s="682"/>
    </row>
    <row r="18" spans="1:33" s="49" customFormat="1" ht="46.5" customHeight="1">
      <c r="A18" s="66"/>
      <c r="C18" s="708"/>
      <c r="D18" s="709"/>
      <c r="E18" s="683"/>
      <c r="F18" s="684"/>
      <c r="G18" s="684"/>
      <c r="H18" s="684"/>
      <c r="I18" s="684"/>
      <c r="J18" s="684"/>
      <c r="K18" s="684"/>
      <c r="L18" s="684"/>
      <c r="M18" s="684"/>
      <c r="N18" s="684"/>
      <c r="O18" s="684"/>
      <c r="P18" s="685"/>
      <c r="Q18" s="63"/>
      <c r="R18" s="54"/>
      <c r="S18" s="710"/>
      <c r="T18" s="711"/>
      <c r="U18" s="728" t="s">
        <v>120</v>
      </c>
      <c r="V18" s="729"/>
      <c r="W18" s="729"/>
      <c r="X18" s="729"/>
      <c r="Y18" s="729"/>
      <c r="Z18" s="729"/>
      <c r="AA18" s="729"/>
      <c r="AB18" s="729"/>
      <c r="AC18" s="729"/>
      <c r="AD18" s="729"/>
      <c r="AE18" s="729"/>
      <c r="AF18" s="730"/>
    </row>
    <row r="19" spans="1:33" s="49" customFormat="1" ht="16.5" customHeight="1">
      <c r="A19" s="66"/>
      <c r="C19" s="272"/>
      <c r="D19" s="274"/>
      <c r="E19" s="680"/>
      <c r="F19" s="681"/>
      <c r="G19" s="681"/>
      <c r="H19" s="681"/>
      <c r="I19" s="681"/>
      <c r="J19" s="681"/>
      <c r="K19" s="681"/>
      <c r="L19" s="681"/>
      <c r="M19" s="681"/>
      <c r="N19" s="681"/>
      <c r="O19" s="681"/>
      <c r="P19" s="682"/>
      <c r="Q19" s="62"/>
      <c r="R19" s="54"/>
      <c r="S19" s="271">
        <f>S17+1</f>
        <v>8</v>
      </c>
      <c r="T19" s="273" t="str">
        <f>IF(T17="","",IF(SEARCH(T17,N$1)&gt;0,MID(N$1,SEARCH(T17,N$1)+1,1),""))</f>
        <v>土</v>
      </c>
      <c r="U19" s="680"/>
      <c r="V19" s="681"/>
      <c r="W19" s="681"/>
      <c r="X19" s="681"/>
      <c r="Y19" s="681"/>
      <c r="Z19" s="681"/>
      <c r="AA19" s="681"/>
      <c r="AB19" s="681"/>
      <c r="AC19" s="681"/>
      <c r="AD19" s="681"/>
      <c r="AE19" s="681"/>
      <c r="AF19" s="682"/>
    </row>
    <row r="20" spans="1:33" s="49" customFormat="1" ht="46.5" customHeight="1">
      <c r="A20" s="66"/>
      <c r="C20" s="710"/>
      <c r="D20" s="711"/>
      <c r="E20" s="683"/>
      <c r="F20" s="684"/>
      <c r="G20" s="684"/>
      <c r="H20" s="684"/>
      <c r="I20" s="684"/>
      <c r="J20" s="684"/>
      <c r="K20" s="684"/>
      <c r="L20" s="684"/>
      <c r="M20" s="684"/>
      <c r="N20" s="684"/>
      <c r="O20" s="684"/>
      <c r="P20" s="685"/>
      <c r="Q20" s="63"/>
      <c r="R20" s="54"/>
      <c r="S20" s="710"/>
      <c r="T20" s="711"/>
      <c r="U20" s="728"/>
      <c r="V20" s="729"/>
      <c r="W20" s="729"/>
      <c r="X20" s="729"/>
      <c r="Y20" s="729"/>
      <c r="Z20" s="729"/>
      <c r="AA20" s="729"/>
      <c r="AB20" s="729"/>
      <c r="AC20" s="729"/>
      <c r="AD20" s="729"/>
      <c r="AE20" s="729"/>
      <c r="AF20" s="730"/>
    </row>
    <row r="21" spans="1:33" s="49" customFormat="1" ht="9" customHeight="1">
      <c r="A21" s="66"/>
      <c r="C21" s="114"/>
      <c r="D21" s="114"/>
      <c r="E21" s="115"/>
      <c r="F21" s="115"/>
      <c r="G21" s="115"/>
      <c r="H21" s="115"/>
      <c r="I21" s="115"/>
      <c r="J21" s="115"/>
      <c r="K21" s="115"/>
      <c r="L21" s="115"/>
      <c r="M21" s="115"/>
      <c r="N21" s="115"/>
      <c r="O21" s="115"/>
      <c r="P21" s="115"/>
      <c r="Q21" s="64"/>
      <c r="R21" s="66"/>
      <c r="S21" s="116"/>
      <c r="T21" s="116"/>
      <c r="U21" s="117"/>
      <c r="V21" s="117"/>
      <c r="W21" s="117"/>
      <c r="X21" s="117"/>
      <c r="Y21" s="117"/>
      <c r="Z21" s="117"/>
      <c r="AA21" s="117"/>
      <c r="AB21" s="117"/>
      <c r="AC21" s="117"/>
      <c r="AD21" s="117"/>
      <c r="AE21" s="117"/>
      <c r="AF21" s="117"/>
    </row>
    <row r="22" spans="1:33" s="49" customFormat="1" ht="15" customHeight="1">
      <c r="A22" s="66"/>
      <c r="B22" s="197"/>
      <c r="C22" s="114"/>
      <c r="D22" s="114"/>
      <c r="E22" s="115"/>
      <c r="F22" s="115"/>
      <c r="G22" s="115"/>
      <c r="H22" s="115"/>
      <c r="I22" s="115"/>
      <c r="J22" s="115"/>
      <c r="K22" s="115"/>
      <c r="L22" s="115"/>
      <c r="M22" s="115"/>
      <c r="N22" s="115"/>
      <c r="O22" s="115"/>
      <c r="P22" s="115"/>
      <c r="Q22" s="193"/>
      <c r="R22" s="194"/>
      <c r="S22" s="116"/>
      <c r="T22" s="116"/>
      <c r="U22" s="117"/>
      <c r="V22" s="117"/>
      <c r="W22" s="117"/>
      <c r="X22" s="117"/>
      <c r="Y22" s="117"/>
      <c r="Z22" s="117"/>
      <c r="AA22" s="117"/>
      <c r="AB22" s="117"/>
      <c r="AC22" s="117"/>
      <c r="AD22" s="117"/>
      <c r="AG22" s="197"/>
    </row>
    <row r="23" spans="1:33" s="49" customFormat="1" ht="15" customHeight="1">
      <c r="A23" s="66"/>
      <c r="C23" s="114"/>
      <c r="D23" s="114"/>
      <c r="E23" s="115"/>
      <c r="F23" s="115"/>
      <c r="G23" s="115"/>
      <c r="H23" s="115"/>
      <c r="I23" s="115"/>
      <c r="J23" s="115"/>
      <c r="K23" s="115"/>
      <c r="L23" s="115"/>
      <c r="M23" s="115"/>
      <c r="N23" s="115"/>
      <c r="O23" s="115"/>
      <c r="P23" s="115"/>
      <c r="Q23" s="192"/>
      <c r="R23" s="195"/>
      <c r="S23" s="116"/>
      <c r="T23" s="116"/>
      <c r="U23" s="117"/>
      <c r="V23" s="117"/>
      <c r="W23" s="117"/>
      <c r="X23" s="117"/>
      <c r="Y23" s="117"/>
      <c r="Z23" s="117"/>
      <c r="AA23" s="117"/>
      <c r="AB23" s="117"/>
      <c r="AC23" s="117"/>
      <c r="AD23" s="117"/>
      <c r="AE23" s="117"/>
    </row>
    <row r="24" spans="1:33" s="49" customFormat="1" ht="11.25" customHeight="1">
      <c r="A24" s="66"/>
      <c r="C24" s="44"/>
      <c r="D24" s="42"/>
      <c r="E24" s="42"/>
      <c r="F24" s="42"/>
      <c r="G24" s="42"/>
      <c r="H24" s="42"/>
      <c r="I24" s="43"/>
      <c r="J24" s="1"/>
      <c r="K24" s="50"/>
      <c r="L24" s="50"/>
      <c r="M24" s="50"/>
      <c r="N24" s="715" t="s">
        <v>47</v>
      </c>
      <c r="O24" s="715"/>
      <c r="P24" s="357"/>
      <c r="R24" s="50"/>
      <c r="S24" s="105"/>
      <c r="T24" s="105"/>
      <c r="U24" s="105"/>
      <c r="V24" s="105"/>
      <c r="W24" s="105"/>
      <c r="X24" s="105"/>
      <c r="Y24" s="105"/>
      <c r="Z24" s="128"/>
      <c r="AA24" s="106"/>
      <c r="AB24" s="106"/>
      <c r="AC24" s="106"/>
      <c r="AD24" s="715" t="s">
        <v>47</v>
      </c>
      <c r="AE24" s="715"/>
      <c r="AF24" s="107"/>
    </row>
    <row r="25" spans="1:33" s="49" customFormat="1" ht="12" customHeight="1">
      <c r="A25" s="66"/>
      <c r="B25" s="1"/>
      <c r="C25" s="745" t="str">
        <f>CONCATENATE(年表!$F$3+1)</f>
        <v>2022</v>
      </c>
      <c r="D25" s="745"/>
      <c r="E25" s="713" t="s">
        <v>0</v>
      </c>
      <c r="F25" s="621">
        <v>1</v>
      </c>
      <c r="G25" s="621"/>
      <c r="H25" s="592" t="s">
        <v>1</v>
      </c>
      <c r="I25" s="61"/>
      <c r="J25" s="1"/>
      <c r="K25" s="55"/>
      <c r="L25" s="55"/>
      <c r="M25" s="592"/>
      <c r="N25" s="697" t="str">
        <f>CONCATENATE(年表!$F$3+1,"/",F25,"/1")</f>
        <v>2022/1/1</v>
      </c>
      <c r="O25" s="697"/>
      <c r="P25" s="698">
        <v>1</v>
      </c>
      <c r="Q25" s="699"/>
      <c r="R25" s="50"/>
      <c r="S25" s="745" t="str">
        <f>CONCATENATE(年表!$F$3+1)</f>
        <v>2022</v>
      </c>
      <c r="T25" s="745"/>
      <c r="U25" s="713" t="s">
        <v>0</v>
      </c>
      <c r="V25" s="621">
        <v>1</v>
      </c>
      <c r="W25" s="621"/>
      <c r="X25" s="592" t="s">
        <v>1</v>
      </c>
      <c r="Y25" s="105"/>
      <c r="Z25" s="128"/>
      <c r="AA25" s="106"/>
      <c r="AB25" s="106"/>
      <c r="AC25" s="106"/>
      <c r="AD25" s="697" t="str">
        <f>CONCATENATE(年表!$F$3+1,"/",V25,"/17")</f>
        <v>2022/1/17</v>
      </c>
      <c r="AE25" s="697"/>
      <c r="AF25" s="107"/>
    </row>
    <row r="26" spans="1:33" s="49" customFormat="1" ht="12" customHeight="1">
      <c r="A26" s="66"/>
      <c r="B26" s="1"/>
      <c r="C26" s="745"/>
      <c r="D26" s="745"/>
      <c r="E26" s="713"/>
      <c r="F26" s="621"/>
      <c r="G26" s="621"/>
      <c r="H26" s="592"/>
      <c r="I26" s="61"/>
      <c r="J26" s="87">
        <f>1-INT((MOD(年表!$F$3,4)/2))</f>
        <v>1</v>
      </c>
      <c r="K26" s="55"/>
      <c r="L26" s="55"/>
      <c r="M26" s="592"/>
      <c r="N26" s="712" t="str">
        <f>MID("日月火水木金土",WEEKDAY(N25,1),1)</f>
        <v>土</v>
      </c>
      <c r="O26" s="712"/>
      <c r="P26" s="700"/>
      <c r="Q26" s="701"/>
      <c r="R26" s="50"/>
      <c r="S26" s="745"/>
      <c r="T26" s="745"/>
      <c r="U26" s="713"/>
      <c r="V26" s="621"/>
      <c r="W26" s="621"/>
      <c r="X26" s="592"/>
      <c r="Y26" s="105"/>
      <c r="Z26" s="128"/>
      <c r="AA26" s="106"/>
      <c r="AB26" s="106"/>
      <c r="AC26" s="106"/>
      <c r="AD26" s="712" t="str">
        <f>MID("日月火水木金土",WEEKDAY(AD25,1),1)</f>
        <v>月</v>
      </c>
      <c r="AE26" s="712"/>
      <c r="AF26" s="107"/>
    </row>
    <row r="27" spans="1:33" s="49" customFormat="1" ht="6" customHeight="1">
      <c r="A27" s="66"/>
      <c r="B27"/>
      <c r="C27" s="45"/>
      <c r="D27" s="46"/>
      <c r="E27" s="46"/>
      <c r="F27" s="46"/>
      <c r="G27" s="51"/>
      <c r="H27" s="52"/>
      <c r="I27" s="46"/>
      <c r="J27"/>
      <c r="K27"/>
      <c r="L27"/>
      <c r="M27"/>
      <c r="N27" s="73"/>
      <c r="O27" s="73"/>
      <c r="P27"/>
      <c r="Q27"/>
      <c r="R27"/>
      <c r="S27" s="148"/>
      <c r="T27" s="148"/>
      <c r="U27" s="132"/>
      <c r="V27" s="132"/>
      <c r="W27" s="133"/>
      <c r="X27" s="134"/>
      <c r="Y27" s="132"/>
      <c r="Z27" s="91"/>
      <c r="AA27" s="91"/>
      <c r="AB27" s="91"/>
      <c r="AC27" s="91"/>
      <c r="AD27" s="135"/>
      <c r="AE27" s="135"/>
      <c r="AF27" s="91"/>
    </row>
    <row r="28" spans="1:33" ht="16.5" customHeight="1">
      <c r="A28" s="91"/>
      <c r="B28" s="79"/>
      <c r="C28" s="271">
        <v>9</v>
      </c>
      <c r="D28" s="273" t="str">
        <f>IF(C28="","",IF(SEARCH(T19,N$1)&gt;0,MID(N$1,SEARCH(T19,N$1)+1,1),""))</f>
        <v>日</v>
      </c>
      <c r="E28" s="680"/>
      <c r="F28" s="681"/>
      <c r="G28" s="681"/>
      <c r="H28" s="681"/>
      <c r="I28" s="681"/>
      <c r="J28" s="681"/>
      <c r="K28" s="681"/>
      <c r="L28" s="681"/>
      <c r="M28" s="681"/>
      <c r="N28" s="681"/>
      <c r="O28" s="681"/>
      <c r="P28" s="682"/>
      <c r="Q28" s="62"/>
      <c r="R28" s="78"/>
      <c r="S28" s="271">
        <v>17</v>
      </c>
      <c r="T28" s="273" t="str">
        <f>IF(S28="","",AD$26)</f>
        <v>月</v>
      </c>
      <c r="U28" s="680"/>
      <c r="V28" s="681"/>
      <c r="W28" s="681"/>
      <c r="X28" s="681"/>
      <c r="Y28" s="681"/>
      <c r="Z28" s="681"/>
      <c r="AA28" s="681"/>
      <c r="AB28" s="681"/>
      <c r="AC28" s="681"/>
      <c r="AD28" s="681"/>
      <c r="AE28" s="681"/>
      <c r="AF28" s="682"/>
    </row>
    <row r="29" spans="1:33" ht="15.75" customHeight="1">
      <c r="A29" s="91"/>
      <c r="B29" s="79"/>
      <c r="C29" s="676" t="str">
        <f>IF(D28="月","成人の日","")</f>
        <v/>
      </c>
      <c r="D29" s="677"/>
      <c r="E29" s="678"/>
      <c r="F29" s="666"/>
      <c r="G29" s="666"/>
      <c r="H29" s="666"/>
      <c r="I29" s="666"/>
      <c r="J29" s="666"/>
      <c r="K29" s="666"/>
      <c r="L29" s="666"/>
      <c r="M29" s="666"/>
      <c r="N29" s="666"/>
      <c r="O29" s="666"/>
      <c r="P29" s="679"/>
      <c r="Q29" s="63"/>
      <c r="R29" s="78"/>
      <c r="S29" s="692"/>
      <c r="T29" s="693"/>
      <c r="U29" s="678"/>
      <c r="V29" s="666"/>
      <c r="W29" s="666"/>
      <c r="X29" s="666"/>
      <c r="Y29" s="666"/>
      <c r="Z29" s="666"/>
      <c r="AA29" s="666"/>
      <c r="AB29" s="666"/>
      <c r="AC29" s="666"/>
      <c r="AD29" s="666"/>
      <c r="AE29" s="666"/>
      <c r="AF29" s="679"/>
    </row>
    <row r="30" spans="1:33" ht="15.75" customHeight="1">
      <c r="A30" s="91"/>
      <c r="B30" s="79"/>
      <c r="C30" s="296"/>
      <c r="D30" s="297"/>
      <c r="E30" s="678"/>
      <c r="F30" s="666"/>
      <c r="G30" s="666"/>
      <c r="H30" s="666"/>
      <c r="I30" s="666"/>
      <c r="J30" s="666"/>
      <c r="K30" s="666"/>
      <c r="L30" s="666"/>
      <c r="M30" s="666"/>
      <c r="N30" s="666"/>
      <c r="O30" s="666"/>
      <c r="P30" s="679"/>
      <c r="Q30" s="63"/>
      <c r="R30" s="78"/>
      <c r="S30" s="296"/>
      <c r="T30" s="297"/>
      <c r="U30" s="678"/>
      <c r="V30" s="666"/>
      <c r="W30" s="666"/>
      <c r="X30" s="666"/>
      <c r="Y30" s="666"/>
      <c r="Z30" s="666"/>
      <c r="AA30" s="666"/>
      <c r="AB30" s="666"/>
      <c r="AC30" s="666"/>
      <c r="AD30" s="666"/>
      <c r="AE30" s="666"/>
      <c r="AF30" s="679"/>
    </row>
    <row r="31" spans="1:33" ht="15" customHeight="1">
      <c r="A31" s="91"/>
      <c r="B31" s="79"/>
      <c r="C31" s="296"/>
      <c r="D31" s="297"/>
      <c r="E31" s="683"/>
      <c r="F31" s="684"/>
      <c r="G31" s="684"/>
      <c r="H31" s="684"/>
      <c r="I31" s="684"/>
      <c r="J31" s="684"/>
      <c r="K31" s="684"/>
      <c r="L31" s="684"/>
      <c r="M31" s="684"/>
      <c r="N31" s="684"/>
      <c r="O31" s="684"/>
      <c r="P31" s="685"/>
      <c r="Q31" s="63"/>
      <c r="R31" s="78"/>
      <c r="S31" s="296"/>
      <c r="T31" s="297"/>
      <c r="U31" s="683"/>
      <c r="V31" s="684"/>
      <c r="W31" s="684"/>
      <c r="X31" s="684"/>
      <c r="Y31" s="684"/>
      <c r="Z31" s="684"/>
      <c r="AA31" s="684"/>
      <c r="AB31" s="684"/>
      <c r="AC31" s="684"/>
      <c r="AD31" s="684"/>
      <c r="AE31" s="684"/>
      <c r="AF31" s="685"/>
    </row>
    <row r="32" spans="1:33" ht="16.5" customHeight="1">
      <c r="A32" s="91"/>
      <c r="B32" s="79"/>
      <c r="C32" s="271">
        <f>C28+1</f>
        <v>10</v>
      </c>
      <c r="D32" s="273" t="str">
        <f>IF(C32="","",IF(SEARCH(D28,N$1)&gt;0,MID(N$1,SEARCH(D28,N$1)+1,1),""))</f>
        <v>月</v>
      </c>
      <c r="E32" s="680"/>
      <c r="F32" s="681"/>
      <c r="G32" s="681"/>
      <c r="H32" s="681"/>
      <c r="I32" s="681"/>
      <c r="J32" s="681"/>
      <c r="K32" s="681"/>
      <c r="L32" s="681"/>
      <c r="M32" s="681"/>
      <c r="N32" s="681"/>
      <c r="O32" s="681"/>
      <c r="P32" s="682"/>
      <c r="Q32" s="62"/>
      <c r="R32" s="78"/>
      <c r="S32" s="271">
        <f>S28+1</f>
        <v>18</v>
      </c>
      <c r="T32" s="273" t="str">
        <f>IF(S32="","",IF(SEARCH(T28,AD$1)&gt;0,MID(AD$1,SEARCH(T28,AD$1)+1,1),""))</f>
        <v>火</v>
      </c>
      <c r="U32" s="680"/>
      <c r="V32" s="681"/>
      <c r="W32" s="681"/>
      <c r="X32" s="681"/>
      <c r="Y32" s="681"/>
      <c r="Z32" s="681"/>
      <c r="AA32" s="681"/>
      <c r="AB32" s="681"/>
      <c r="AC32" s="681"/>
      <c r="AD32" s="681"/>
      <c r="AE32" s="681"/>
      <c r="AF32" s="682"/>
    </row>
    <row r="33" spans="1:32" ht="15.75" customHeight="1">
      <c r="A33" s="91"/>
      <c r="B33" s="79"/>
      <c r="C33" s="676" t="str">
        <f>IF(D32="月","成人の日","")</f>
        <v>成人の日</v>
      </c>
      <c r="D33" s="677"/>
      <c r="E33" s="678"/>
      <c r="F33" s="666"/>
      <c r="G33" s="666"/>
      <c r="H33" s="666"/>
      <c r="I33" s="666"/>
      <c r="J33" s="666"/>
      <c r="K33" s="666"/>
      <c r="L33" s="666"/>
      <c r="M33" s="666"/>
      <c r="N33" s="666"/>
      <c r="O33" s="666"/>
      <c r="P33" s="679"/>
      <c r="Q33" s="63"/>
      <c r="R33" s="78"/>
      <c r="S33" s="692"/>
      <c r="T33" s="693"/>
      <c r="U33" s="678"/>
      <c r="V33" s="666"/>
      <c r="W33" s="666"/>
      <c r="X33" s="666"/>
      <c r="Y33" s="666"/>
      <c r="Z33" s="666"/>
      <c r="AA33" s="666"/>
      <c r="AB33" s="666"/>
      <c r="AC33" s="666"/>
      <c r="AD33" s="666"/>
      <c r="AE33" s="666"/>
      <c r="AF33" s="679"/>
    </row>
    <row r="34" spans="1:32" ht="15.75" customHeight="1">
      <c r="A34" s="91"/>
      <c r="B34" s="79"/>
      <c r="C34" s="296"/>
      <c r="D34" s="297"/>
      <c r="E34" s="678"/>
      <c r="F34" s="666"/>
      <c r="G34" s="666"/>
      <c r="H34" s="666"/>
      <c r="I34" s="666"/>
      <c r="J34" s="666"/>
      <c r="K34" s="666"/>
      <c r="L34" s="666"/>
      <c r="M34" s="666"/>
      <c r="N34" s="666"/>
      <c r="O34" s="666"/>
      <c r="P34" s="679"/>
      <c r="Q34" s="63"/>
      <c r="R34" s="78"/>
      <c r="S34" s="296"/>
      <c r="T34" s="297"/>
      <c r="U34" s="678"/>
      <c r="V34" s="666"/>
      <c r="W34" s="666"/>
      <c r="X34" s="666"/>
      <c r="Y34" s="666"/>
      <c r="Z34" s="666"/>
      <c r="AA34" s="666"/>
      <c r="AB34" s="666"/>
      <c r="AC34" s="666"/>
      <c r="AD34" s="666"/>
      <c r="AE34" s="666"/>
      <c r="AF34" s="679"/>
    </row>
    <row r="35" spans="1:32" ht="15" customHeight="1">
      <c r="A35" s="91"/>
      <c r="B35" s="79"/>
      <c r="C35" s="296"/>
      <c r="D35" s="297"/>
      <c r="E35" s="683"/>
      <c r="F35" s="684"/>
      <c r="G35" s="684"/>
      <c r="H35" s="684"/>
      <c r="I35" s="684"/>
      <c r="J35" s="684"/>
      <c r="K35" s="684"/>
      <c r="L35" s="684"/>
      <c r="M35" s="684"/>
      <c r="N35" s="684"/>
      <c r="O35" s="684"/>
      <c r="P35" s="685"/>
      <c r="Q35" s="63"/>
      <c r="R35" s="78"/>
      <c r="S35" s="296"/>
      <c r="T35" s="297"/>
      <c r="U35" s="683"/>
      <c r="V35" s="684"/>
      <c r="W35" s="684"/>
      <c r="X35" s="684"/>
      <c r="Y35" s="684"/>
      <c r="Z35" s="684"/>
      <c r="AA35" s="684"/>
      <c r="AB35" s="684"/>
      <c r="AC35" s="684"/>
      <c r="AD35" s="684"/>
      <c r="AE35" s="684"/>
      <c r="AF35" s="685"/>
    </row>
    <row r="36" spans="1:32" ht="16.5" customHeight="1">
      <c r="A36" s="91"/>
      <c r="B36" s="79"/>
      <c r="C36" s="271">
        <f>C32+1</f>
        <v>11</v>
      </c>
      <c r="D36" s="273" t="str">
        <f>IF(C36="","",IF(SEARCH(D32,N$1)&gt;0,MID(N$1,SEARCH(D32,N$1)+1,1),""))</f>
        <v>火</v>
      </c>
      <c r="E36" s="680"/>
      <c r="F36" s="681"/>
      <c r="G36" s="681"/>
      <c r="H36" s="681"/>
      <c r="I36" s="681"/>
      <c r="J36" s="681"/>
      <c r="K36" s="681"/>
      <c r="L36" s="681"/>
      <c r="M36" s="681"/>
      <c r="N36" s="681"/>
      <c r="O36" s="681"/>
      <c r="P36" s="682"/>
      <c r="Q36" s="62"/>
      <c r="R36" s="78"/>
      <c r="S36" s="271">
        <f>S32+1</f>
        <v>19</v>
      </c>
      <c r="T36" s="273" t="str">
        <f>IF(S36="","",IF(SEARCH(T32,AD$1)&gt;0,MID(AD$1,SEARCH(T32,AD$1)+1,1),""))</f>
        <v>水</v>
      </c>
      <c r="U36" s="680"/>
      <c r="V36" s="681"/>
      <c r="W36" s="681"/>
      <c r="X36" s="681"/>
      <c r="Y36" s="681"/>
      <c r="Z36" s="681"/>
      <c r="AA36" s="681"/>
      <c r="AB36" s="681"/>
      <c r="AC36" s="681"/>
      <c r="AD36" s="681"/>
      <c r="AE36" s="681"/>
      <c r="AF36" s="682"/>
    </row>
    <row r="37" spans="1:32" ht="15" customHeight="1">
      <c r="A37" s="91"/>
      <c r="B37" s="79"/>
      <c r="C37" s="676" t="str">
        <f>IF(D36="月","成人の日","")</f>
        <v/>
      </c>
      <c r="D37" s="677"/>
      <c r="E37" s="678"/>
      <c r="F37" s="666"/>
      <c r="G37" s="666"/>
      <c r="H37" s="666"/>
      <c r="I37" s="666"/>
      <c r="J37" s="666"/>
      <c r="K37" s="666"/>
      <c r="L37" s="666"/>
      <c r="M37" s="666"/>
      <c r="N37" s="666"/>
      <c r="O37" s="666"/>
      <c r="P37" s="679"/>
      <c r="Q37" s="63"/>
      <c r="R37" s="78"/>
      <c r="S37" s="692"/>
      <c r="T37" s="693"/>
      <c r="U37" s="678"/>
      <c r="V37" s="666"/>
      <c r="W37" s="666"/>
      <c r="X37" s="666"/>
      <c r="Y37" s="666"/>
      <c r="Z37" s="666"/>
      <c r="AA37" s="666"/>
      <c r="AB37" s="666"/>
      <c r="AC37" s="666"/>
      <c r="AD37" s="666"/>
      <c r="AE37" s="666"/>
      <c r="AF37" s="679"/>
    </row>
    <row r="38" spans="1:32" ht="15.75" customHeight="1">
      <c r="A38" s="91"/>
      <c r="B38" s="79"/>
      <c r="C38" s="296"/>
      <c r="D38" s="297"/>
      <c r="E38" s="678"/>
      <c r="F38" s="666"/>
      <c r="G38" s="666"/>
      <c r="H38" s="666"/>
      <c r="I38" s="666"/>
      <c r="J38" s="666"/>
      <c r="K38" s="666"/>
      <c r="L38" s="666"/>
      <c r="M38" s="666"/>
      <c r="N38" s="666"/>
      <c r="O38" s="666"/>
      <c r="P38" s="679"/>
      <c r="Q38" s="63"/>
      <c r="R38" s="78"/>
      <c r="S38" s="296"/>
      <c r="T38" s="297"/>
      <c r="U38" s="694"/>
      <c r="V38" s="695"/>
      <c r="W38" s="695"/>
      <c r="X38" s="695"/>
      <c r="Y38" s="695"/>
      <c r="Z38" s="695"/>
      <c r="AA38" s="695"/>
      <c r="AB38" s="695"/>
      <c r="AC38" s="695"/>
      <c r="AD38" s="695"/>
      <c r="AE38" s="695"/>
      <c r="AF38" s="696"/>
    </row>
    <row r="39" spans="1:32" ht="15.75" customHeight="1">
      <c r="A39" s="91"/>
      <c r="B39" s="79"/>
      <c r="C39" s="296"/>
      <c r="D39" s="297"/>
      <c r="E39" s="683"/>
      <c r="F39" s="684"/>
      <c r="G39" s="684"/>
      <c r="H39" s="684"/>
      <c r="I39" s="684"/>
      <c r="J39" s="684"/>
      <c r="K39" s="684"/>
      <c r="L39" s="684"/>
      <c r="M39" s="684"/>
      <c r="N39" s="684"/>
      <c r="O39" s="684"/>
      <c r="P39" s="685"/>
      <c r="Q39" s="63"/>
      <c r="R39" s="78"/>
      <c r="S39" s="296"/>
      <c r="T39" s="297"/>
      <c r="U39" s="683"/>
      <c r="V39" s="684"/>
      <c r="W39" s="684"/>
      <c r="X39" s="684"/>
      <c r="Y39" s="684"/>
      <c r="Z39" s="684"/>
      <c r="AA39" s="684"/>
      <c r="AB39" s="684"/>
      <c r="AC39" s="684"/>
      <c r="AD39" s="684"/>
      <c r="AE39" s="684"/>
      <c r="AF39" s="685"/>
    </row>
    <row r="40" spans="1:32" ht="16.5" customHeight="1">
      <c r="A40" s="91"/>
      <c r="B40" s="79"/>
      <c r="C40" s="271">
        <f>C36+1</f>
        <v>12</v>
      </c>
      <c r="D40" s="273" t="str">
        <f>IF(C40="","",IF(SEARCH(D36,N$1)&gt;0,MID(N$1,SEARCH(D36,N$1)+1,1),""))</f>
        <v>水</v>
      </c>
      <c r="E40" s="680"/>
      <c r="F40" s="681"/>
      <c r="G40" s="681"/>
      <c r="H40" s="681"/>
      <c r="I40" s="681"/>
      <c r="J40" s="681"/>
      <c r="K40" s="681"/>
      <c r="L40" s="681"/>
      <c r="M40" s="681"/>
      <c r="N40" s="681"/>
      <c r="O40" s="681"/>
      <c r="P40" s="682"/>
      <c r="Q40" s="62"/>
      <c r="R40" s="78"/>
      <c r="S40" s="271">
        <f>S36+1</f>
        <v>20</v>
      </c>
      <c r="T40" s="273" t="str">
        <f>IF(S40="","",IF(SEARCH(T36,AD$1)&gt;0,MID(AD$1,SEARCH(T36,AD$1)+1,1),""))</f>
        <v>木</v>
      </c>
      <c r="U40" s="680"/>
      <c r="V40" s="681"/>
      <c r="W40" s="681"/>
      <c r="X40" s="681"/>
      <c r="Y40" s="681"/>
      <c r="Z40" s="681"/>
      <c r="AA40" s="681"/>
      <c r="AB40" s="681"/>
      <c r="AC40" s="681"/>
      <c r="AD40" s="681"/>
      <c r="AE40" s="681"/>
      <c r="AF40" s="682"/>
    </row>
    <row r="41" spans="1:32" ht="46.5" customHeight="1">
      <c r="A41" s="91"/>
      <c r="B41" s="79"/>
      <c r="C41" s="735" t="str">
        <f>IF(D40="月","成人の日","")</f>
        <v/>
      </c>
      <c r="D41" s="736"/>
      <c r="E41" s="683"/>
      <c r="F41" s="684"/>
      <c r="G41" s="684"/>
      <c r="H41" s="684"/>
      <c r="I41" s="684"/>
      <c r="J41" s="684"/>
      <c r="K41" s="684"/>
      <c r="L41" s="684"/>
      <c r="M41" s="684"/>
      <c r="N41" s="684"/>
      <c r="O41" s="684"/>
      <c r="P41" s="685"/>
      <c r="Q41" s="63"/>
      <c r="R41" s="78"/>
      <c r="S41" s="710"/>
      <c r="T41" s="711"/>
      <c r="U41" s="728"/>
      <c r="V41" s="729"/>
      <c r="W41" s="729"/>
      <c r="X41" s="729"/>
      <c r="Y41" s="729"/>
      <c r="Z41" s="729"/>
      <c r="AA41" s="729"/>
      <c r="AB41" s="729"/>
      <c r="AC41" s="729"/>
      <c r="AD41" s="729"/>
      <c r="AE41" s="729"/>
      <c r="AF41" s="730"/>
    </row>
    <row r="42" spans="1:32" ht="16.5" customHeight="1">
      <c r="A42" s="91"/>
      <c r="B42" s="79"/>
      <c r="C42" s="271">
        <f>C40+1</f>
        <v>13</v>
      </c>
      <c r="D42" s="273" t="str">
        <f>IF(C42="","",IF(SEARCH(D40,N$1)&gt;0,MID(N$1,SEARCH(D40,N$1)+1,1),""))</f>
        <v>木</v>
      </c>
      <c r="E42" s="680"/>
      <c r="F42" s="681"/>
      <c r="G42" s="681"/>
      <c r="H42" s="681"/>
      <c r="I42" s="681"/>
      <c r="J42" s="681"/>
      <c r="K42" s="681"/>
      <c r="L42" s="681"/>
      <c r="M42" s="681"/>
      <c r="N42" s="681"/>
      <c r="O42" s="681"/>
      <c r="P42" s="682"/>
      <c r="Q42" s="62"/>
      <c r="R42" s="78"/>
      <c r="S42" s="271">
        <f>S40+1</f>
        <v>21</v>
      </c>
      <c r="T42" s="273" t="str">
        <f>IF(S42="","",IF(SEARCH(T40,AD$1)&gt;0,MID(AD$1,SEARCH(T40,AD$1)+1,1),""))</f>
        <v>金</v>
      </c>
      <c r="U42" s="680"/>
      <c r="V42" s="681"/>
      <c r="W42" s="681"/>
      <c r="X42" s="681"/>
      <c r="Y42" s="681"/>
      <c r="Z42" s="681"/>
      <c r="AA42" s="681"/>
      <c r="AB42" s="681"/>
      <c r="AC42" s="681"/>
      <c r="AD42" s="681"/>
      <c r="AE42" s="681"/>
      <c r="AF42" s="682"/>
    </row>
    <row r="43" spans="1:32" ht="46.5" customHeight="1">
      <c r="A43" s="91"/>
      <c r="B43" s="79"/>
      <c r="C43" s="735" t="str">
        <f>IF(D42="月","成人の日","")</f>
        <v/>
      </c>
      <c r="D43" s="736"/>
      <c r="E43" s="683"/>
      <c r="F43" s="684"/>
      <c r="G43" s="684"/>
      <c r="H43" s="684"/>
      <c r="I43" s="684"/>
      <c r="J43" s="684"/>
      <c r="K43" s="684"/>
      <c r="L43" s="684"/>
      <c r="M43" s="684"/>
      <c r="N43" s="684"/>
      <c r="O43" s="684"/>
      <c r="P43" s="685"/>
      <c r="Q43" s="63"/>
      <c r="R43" s="78"/>
      <c r="S43" s="710"/>
      <c r="T43" s="711"/>
      <c r="U43" s="728" t="s">
        <v>120</v>
      </c>
      <c r="V43" s="729"/>
      <c r="W43" s="729"/>
      <c r="X43" s="729"/>
      <c r="Y43" s="729"/>
      <c r="Z43" s="729"/>
      <c r="AA43" s="729"/>
      <c r="AB43" s="729"/>
      <c r="AC43" s="729"/>
      <c r="AD43" s="729"/>
      <c r="AE43" s="729"/>
      <c r="AF43" s="730"/>
    </row>
    <row r="44" spans="1:32" ht="16.5" customHeight="1">
      <c r="A44" s="91"/>
      <c r="B44" s="79"/>
      <c r="C44" s="271">
        <f>C42+1</f>
        <v>14</v>
      </c>
      <c r="D44" s="273" t="str">
        <f>IF(C44="","",IF(SEARCH(D42,N$1)&gt;0,MID(N$1,SEARCH(D42,N$1)+1,1),""))</f>
        <v>金</v>
      </c>
      <c r="E44" s="680"/>
      <c r="F44" s="681"/>
      <c r="G44" s="681"/>
      <c r="H44" s="681"/>
      <c r="I44" s="681"/>
      <c r="J44" s="681"/>
      <c r="K44" s="681"/>
      <c r="L44" s="681"/>
      <c r="M44" s="681"/>
      <c r="N44" s="681"/>
      <c r="O44" s="681"/>
      <c r="P44" s="682"/>
      <c r="Q44" s="62"/>
      <c r="R44" s="78"/>
      <c r="S44" s="271">
        <f>S42+1</f>
        <v>22</v>
      </c>
      <c r="T44" s="273" t="str">
        <f>IF(S44="","",IF(SEARCH(T42,AD$1)&gt;0,MID(AD$1,SEARCH(T42,AD$1)+1,1),""))</f>
        <v>土</v>
      </c>
      <c r="U44" s="680"/>
      <c r="V44" s="681"/>
      <c r="W44" s="681"/>
      <c r="X44" s="681"/>
      <c r="Y44" s="681"/>
      <c r="Z44" s="681"/>
      <c r="AA44" s="681"/>
      <c r="AB44" s="681"/>
      <c r="AC44" s="681"/>
      <c r="AD44" s="681"/>
      <c r="AE44" s="681"/>
      <c r="AF44" s="682"/>
    </row>
    <row r="45" spans="1:32" ht="46.5" customHeight="1">
      <c r="A45" s="91"/>
      <c r="B45" s="79"/>
      <c r="C45" s="735" t="str">
        <f>IF(D44="月","成人の日","")</f>
        <v/>
      </c>
      <c r="D45" s="736"/>
      <c r="E45" s="683"/>
      <c r="F45" s="684"/>
      <c r="G45" s="684"/>
      <c r="H45" s="684"/>
      <c r="I45" s="684"/>
      <c r="J45" s="684"/>
      <c r="K45" s="684"/>
      <c r="L45" s="684"/>
      <c r="M45" s="684"/>
      <c r="N45" s="684"/>
      <c r="O45" s="684"/>
      <c r="P45" s="685"/>
      <c r="Q45" s="63"/>
      <c r="R45" s="78"/>
      <c r="S45" s="710"/>
      <c r="T45" s="711"/>
      <c r="U45" s="728"/>
      <c r="V45" s="746"/>
      <c r="W45" s="746"/>
      <c r="X45" s="746"/>
      <c r="Y45" s="746"/>
      <c r="Z45" s="746"/>
      <c r="AA45" s="746"/>
      <c r="AB45" s="746"/>
      <c r="AC45" s="746"/>
      <c r="AD45" s="746"/>
      <c r="AE45" s="746"/>
      <c r="AF45" s="747"/>
    </row>
    <row r="46" spans="1:32" ht="16.5" customHeight="1">
      <c r="A46" s="91"/>
      <c r="B46" s="79"/>
      <c r="C46" s="466">
        <f>C44+1</f>
        <v>15</v>
      </c>
      <c r="D46" s="273" t="str">
        <f>IF(C46="","",IF(SEARCH(D44,N$1)&gt;0,MID(N$1,SEARCH(D44,N$1)+1,1),""))</f>
        <v>土</v>
      </c>
      <c r="E46" s="680"/>
      <c r="F46" s="681"/>
      <c r="G46" s="681"/>
      <c r="H46" s="681"/>
      <c r="I46" s="681"/>
      <c r="J46" s="681"/>
      <c r="K46" s="681"/>
      <c r="L46" s="681"/>
      <c r="M46" s="681"/>
      <c r="N46" s="681"/>
      <c r="O46" s="681"/>
      <c r="P46" s="682"/>
      <c r="Q46" s="62"/>
      <c r="R46" s="78"/>
      <c r="S46" s="271">
        <f>S44+1</f>
        <v>23</v>
      </c>
      <c r="T46" s="273" t="str">
        <f>IF(S46="","",IF(SEARCH(T44,AD$1)&gt;0,MID(AD$1,SEARCH(T44,AD$1)+1,1),""))</f>
        <v>日</v>
      </c>
      <c r="U46" s="680"/>
      <c r="V46" s="681"/>
      <c r="W46" s="681"/>
      <c r="X46" s="681"/>
      <c r="Y46" s="681"/>
      <c r="Z46" s="681"/>
      <c r="AA46" s="681"/>
      <c r="AB46" s="681"/>
      <c r="AC46" s="681"/>
      <c r="AD46" s="681"/>
      <c r="AE46" s="681"/>
      <c r="AF46" s="682"/>
    </row>
    <row r="47" spans="1:32" ht="46.5" customHeight="1">
      <c r="A47" s="91"/>
      <c r="B47" s="79"/>
      <c r="C47" s="735" t="str">
        <f>IF(D46="月","成人の日","")</f>
        <v/>
      </c>
      <c r="D47" s="736"/>
      <c r="E47" s="683"/>
      <c r="F47" s="684"/>
      <c r="G47" s="684"/>
      <c r="H47" s="684"/>
      <c r="I47" s="684"/>
      <c r="J47" s="684"/>
      <c r="K47" s="684"/>
      <c r="L47" s="684"/>
      <c r="M47" s="684"/>
      <c r="N47" s="684"/>
      <c r="O47" s="684"/>
      <c r="P47" s="685"/>
      <c r="Q47" s="63"/>
      <c r="R47" s="78"/>
      <c r="S47" s="710"/>
      <c r="T47" s="711"/>
      <c r="U47" s="683"/>
      <c r="V47" s="684"/>
      <c r="W47" s="684"/>
      <c r="X47" s="684"/>
      <c r="Y47" s="684"/>
      <c r="Z47" s="684"/>
      <c r="AA47" s="684"/>
      <c r="AB47" s="684"/>
      <c r="AC47" s="684"/>
      <c r="AD47" s="684"/>
      <c r="AE47" s="684"/>
      <c r="AF47" s="685"/>
    </row>
    <row r="48" spans="1:32" ht="16.5" customHeight="1">
      <c r="A48" s="91"/>
      <c r="B48" s="79"/>
      <c r="C48" s="271">
        <f>C46+1</f>
        <v>16</v>
      </c>
      <c r="D48" s="273" t="str">
        <f>IF(C48="","",IF(SEARCH(D46,N$1)&gt;0,MID(N$1,SEARCH(D46,N$1)+1,1),""))</f>
        <v>日</v>
      </c>
      <c r="E48" s="680"/>
      <c r="F48" s="681"/>
      <c r="G48" s="681"/>
      <c r="H48" s="681"/>
      <c r="I48" s="681"/>
      <c r="J48" s="681"/>
      <c r="K48" s="681"/>
      <c r="L48" s="681"/>
      <c r="M48" s="681"/>
      <c r="N48" s="681"/>
      <c r="O48" s="681"/>
      <c r="P48" s="682"/>
      <c r="Q48" s="62"/>
      <c r="R48" s="78"/>
      <c r="S48" s="271">
        <f>S46+1</f>
        <v>24</v>
      </c>
      <c r="T48" s="273" t="str">
        <f>IF(S48="","",IF(SEARCH(T46,AD$1)&gt;0,MID(AD$1,SEARCH(T46,AD$1)+1,1),""))</f>
        <v>月</v>
      </c>
      <c r="U48" s="680"/>
      <c r="V48" s="681"/>
      <c r="W48" s="681"/>
      <c r="X48" s="681"/>
      <c r="Y48" s="681"/>
      <c r="Z48" s="681"/>
      <c r="AA48" s="681"/>
      <c r="AB48" s="681"/>
      <c r="AC48" s="681"/>
      <c r="AD48" s="681"/>
      <c r="AE48" s="681"/>
      <c r="AF48" s="682"/>
    </row>
    <row r="49" spans="1:32" ht="46.5" customHeight="1">
      <c r="A49" s="91"/>
      <c r="B49" s="79"/>
      <c r="C49" s="710"/>
      <c r="D49" s="711"/>
      <c r="E49" s="683"/>
      <c r="F49" s="684"/>
      <c r="G49" s="684"/>
      <c r="H49" s="684"/>
      <c r="I49" s="684"/>
      <c r="J49" s="684"/>
      <c r="K49" s="684"/>
      <c r="L49" s="684"/>
      <c r="M49" s="684"/>
      <c r="N49" s="684"/>
      <c r="O49" s="684"/>
      <c r="P49" s="685"/>
      <c r="Q49" s="63"/>
      <c r="R49" s="78"/>
      <c r="S49" s="710"/>
      <c r="T49" s="711"/>
      <c r="U49" s="683"/>
      <c r="V49" s="684"/>
      <c r="W49" s="684"/>
      <c r="X49" s="684"/>
      <c r="Y49" s="684"/>
      <c r="Z49" s="684"/>
      <c r="AA49" s="684"/>
      <c r="AB49" s="684"/>
      <c r="AC49" s="684"/>
      <c r="AD49" s="684"/>
      <c r="AE49" s="684"/>
      <c r="AF49" s="685"/>
    </row>
    <row r="50" spans="1:32" ht="6" customHeight="1">
      <c r="A50" s="91"/>
      <c r="Q50" s="196"/>
    </row>
    <row r="51" spans="1:32">
      <c r="A51" s="91"/>
    </row>
  </sheetData>
  <mergeCells count="137">
    <mergeCell ref="C25:D26"/>
    <mergeCell ref="E25:E26"/>
    <mergeCell ref="S25:T26"/>
    <mergeCell ref="U25:U26"/>
    <mergeCell ref="S49:T49"/>
    <mergeCell ref="U49:AF49"/>
    <mergeCell ref="U46:AF46"/>
    <mergeCell ref="E41:P41"/>
    <mergeCell ref="U48:AF48"/>
    <mergeCell ref="S41:T41"/>
    <mergeCell ref="N26:O26"/>
    <mergeCell ref="P25:Q26"/>
    <mergeCell ref="E44:P44"/>
    <mergeCell ref="S47:T47"/>
    <mergeCell ref="U47:AF47"/>
    <mergeCell ref="E46:P46"/>
    <mergeCell ref="M25:M26"/>
    <mergeCell ref="E37:P37"/>
    <mergeCell ref="E40:P40"/>
    <mergeCell ref="E34:P34"/>
    <mergeCell ref="E32:P32"/>
    <mergeCell ref="E36:P36"/>
    <mergeCell ref="E30:P30"/>
    <mergeCell ref="E48:P48"/>
    <mergeCell ref="AD26:AE26"/>
    <mergeCell ref="V25:W26"/>
    <mergeCell ref="X25:X26"/>
    <mergeCell ref="S45:T45"/>
    <mergeCell ref="U45:AF45"/>
    <mergeCell ref="U38:AF38"/>
    <mergeCell ref="U39:AF39"/>
    <mergeCell ref="U40:AF40"/>
    <mergeCell ref="U44:AF44"/>
    <mergeCell ref="U31:AF31"/>
    <mergeCell ref="S29:T29"/>
    <mergeCell ref="U42:AF42"/>
    <mergeCell ref="S43:T43"/>
    <mergeCell ref="U41:AF41"/>
    <mergeCell ref="U43:AF43"/>
    <mergeCell ref="S6:T6"/>
    <mergeCell ref="U6:AF6"/>
    <mergeCell ref="U9:AF9"/>
    <mergeCell ref="E38:P38"/>
    <mergeCell ref="E39:P39"/>
    <mergeCell ref="U36:AF36"/>
    <mergeCell ref="E7:P7"/>
    <mergeCell ref="E8:P8"/>
    <mergeCell ref="E15:P15"/>
    <mergeCell ref="S18:T18"/>
    <mergeCell ref="E10:P10"/>
    <mergeCell ref="E14:P14"/>
    <mergeCell ref="E11:P11"/>
    <mergeCell ref="U15:AF15"/>
    <mergeCell ref="U16:AF16"/>
    <mergeCell ref="U11:AF11"/>
    <mergeCell ref="U13:AF13"/>
    <mergeCell ref="S20:T20"/>
    <mergeCell ref="S33:T33"/>
    <mergeCell ref="U8:AF8"/>
    <mergeCell ref="U34:AF34"/>
    <mergeCell ref="U35:AF35"/>
    <mergeCell ref="S37:T37"/>
    <mergeCell ref="U37:AF37"/>
    <mergeCell ref="S2:T3"/>
    <mergeCell ref="U2:U3"/>
    <mergeCell ref="F2:G3"/>
    <mergeCell ref="H2:H3"/>
    <mergeCell ref="U5:AF5"/>
    <mergeCell ref="E5:P5"/>
    <mergeCell ref="X2:X3"/>
    <mergeCell ref="N1:O1"/>
    <mergeCell ref="N2:O2"/>
    <mergeCell ref="N3:O3"/>
    <mergeCell ref="P2:Q3"/>
    <mergeCell ref="C16:D16"/>
    <mergeCell ref="AD1:AF1"/>
    <mergeCell ref="AD2:AF2"/>
    <mergeCell ref="AD3:AF3"/>
    <mergeCell ref="S8:T8"/>
    <mergeCell ref="S10:T10"/>
    <mergeCell ref="S12:T12"/>
    <mergeCell ref="S16:T16"/>
    <mergeCell ref="E12:P12"/>
    <mergeCell ref="U12:AF12"/>
    <mergeCell ref="C6:D6"/>
    <mergeCell ref="C12:D12"/>
    <mergeCell ref="C10:D10"/>
    <mergeCell ref="C14:D14"/>
    <mergeCell ref="C8:D8"/>
    <mergeCell ref="U7:AF7"/>
    <mergeCell ref="E13:P13"/>
    <mergeCell ref="E6:P6"/>
    <mergeCell ref="S14:T14"/>
    <mergeCell ref="E16:P16"/>
    <mergeCell ref="E9:P9"/>
    <mergeCell ref="U10:AF10"/>
    <mergeCell ref="U14:AF14"/>
    <mergeCell ref="V2:W3"/>
    <mergeCell ref="C20:D20"/>
    <mergeCell ref="E31:P31"/>
    <mergeCell ref="U30:AF30"/>
    <mergeCell ref="U18:AF18"/>
    <mergeCell ref="U19:AF19"/>
    <mergeCell ref="U17:AF17"/>
    <mergeCell ref="E17:P17"/>
    <mergeCell ref="E18:P18"/>
    <mergeCell ref="C33:D33"/>
    <mergeCell ref="E28:P28"/>
    <mergeCell ref="U32:AF32"/>
    <mergeCell ref="U20:AF20"/>
    <mergeCell ref="E19:P19"/>
    <mergeCell ref="E20:P20"/>
    <mergeCell ref="N24:O24"/>
    <mergeCell ref="F25:G26"/>
    <mergeCell ref="H25:H26"/>
    <mergeCell ref="N25:O25"/>
    <mergeCell ref="C18:D18"/>
    <mergeCell ref="U33:AF33"/>
    <mergeCell ref="U28:AF28"/>
    <mergeCell ref="U29:AF29"/>
    <mergeCell ref="AD24:AE24"/>
    <mergeCell ref="AD25:AE25"/>
    <mergeCell ref="C49:D49"/>
    <mergeCell ref="E49:P49"/>
    <mergeCell ref="E33:P33"/>
    <mergeCell ref="C29:D29"/>
    <mergeCell ref="E29:P29"/>
    <mergeCell ref="E35:P35"/>
    <mergeCell ref="C47:D47"/>
    <mergeCell ref="E47:P47"/>
    <mergeCell ref="C41:D41"/>
    <mergeCell ref="C37:D37"/>
    <mergeCell ref="C45:D45"/>
    <mergeCell ref="C43:D43"/>
    <mergeCell ref="E43:P43"/>
    <mergeCell ref="E45:P45"/>
    <mergeCell ref="E42:P42"/>
  </mergeCells>
  <phoneticPr fontId="2"/>
  <conditionalFormatting sqref="S45 S47 S49 S43">
    <cfRule type="expression" dxfId="543" priority="311" stopIfTrue="1">
      <formula>$D43="土"</formula>
    </cfRule>
    <cfRule type="expression" dxfId="542" priority="312" stopIfTrue="1">
      <formula>$D43="日"</formula>
    </cfRule>
  </conditionalFormatting>
  <conditionalFormatting sqref="S28">
    <cfRule type="expression" dxfId="541" priority="319" stopIfTrue="1">
      <formula>$D25="日"</formula>
    </cfRule>
  </conditionalFormatting>
  <conditionalFormatting sqref="E28 E32 E36 E40 E42 E44 E46 E48 U30 U34 U28 U32 U36 U40 U42 U44 U46 U48 E5 E7 E9 E11 E13 E15 E17 E19 U5 U7 U11 U13 U15 U17 U19 U9">
    <cfRule type="cellIs" dxfId="540" priority="325" stopIfTrue="1" operator="between">
      <formula>"1"</formula>
      <formula>"3"</formula>
    </cfRule>
  </conditionalFormatting>
  <conditionalFormatting sqref="AC24 M1">
    <cfRule type="expression" dxfId="539" priority="326" stopIfTrue="1">
      <formula>$J$7+$AC$5=21</formula>
    </cfRule>
  </conditionalFormatting>
  <conditionalFormatting sqref="AB24 L1">
    <cfRule type="expression" dxfId="538" priority="327" stopIfTrue="1">
      <formula>$J$7+$AB$5=21</formula>
    </cfRule>
  </conditionalFormatting>
  <conditionalFormatting sqref="AA24 K1">
    <cfRule type="cellIs" dxfId="537" priority="328" stopIfTrue="1" operator="between">
      <formula>"21"</formula>
      <formula>"22"</formula>
    </cfRule>
    <cfRule type="expression" dxfId="536" priority="329" stopIfTrue="1">
      <formula>$J$7+$AA$5=21</formula>
    </cfRule>
  </conditionalFormatting>
  <conditionalFormatting sqref="R5">
    <cfRule type="cellIs" dxfId="535" priority="334" stopIfTrue="1" operator="between">
      <formula>"1"</formula>
      <formula>"1"</formula>
    </cfRule>
  </conditionalFormatting>
  <conditionalFormatting sqref="S30">
    <cfRule type="expression" dxfId="534" priority="288" stopIfTrue="1">
      <formula>$D30="土"</formula>
    </cfRule>
    <cfRule type="expression" dxfId="533" priority="289" stopIfTrue="1">
      <formula>$D30="日"</formula>
    </cfRule>
    <cfRule type="expression" dxfId="532" priority="290" stopIfTrue="1">
      <formula>#REF!="日"</formula>
    </cfRule>
  </conditionalFormatting>
  <conditionalFormatting sqref="S34">
    <cfRule type="expression" dxfId="531" priority="284" stopIfTrue="1">
      <formula>$D34="土"</formula>
    </cfRule>
    <cfRule type="expression" dxfId="530" priority="285" stopIfTrue="1">
      <formula>$D34="日"</formula>
    </cfRule>
    <cfRule type="expression" dxfId="529" priority="286" stopIfTrue="1">
      <formula>#REF!="日"</formula>
    </cfRule>
  </conditionalFormatting>
  <conditionalFormatting sqref="S41">
    <cfRule type="expression" dxfId="528" priority="275" stopIfTrue="1">
      <formula>$D41="土"</formula>
    </cfRule>
    <cfRule type="expression" dxfId="527" priority="276" stopIfTrue="1">
      <formula>$D41="日"</formula>
    </cfRule>
  </conditionalFormatting>
  <conditionalFormatting sqref="S32">
    <cfRule type="expression" dxfId="526" priority="273" stopIfTrue="1">
      <formula>T32="土"</formula>
    </cfRule>
    <cfRule type="expression" dxfId="525" priority="274" stopIfTrue="1">
      <formula>T32="日"</formula>
    </cfRule>
  </conditionalFormatting>
  <conditionalFormatting sqref="T32">
    <cfRule type="expression" dxfId="524" priority="271" stopIfTrue="1">
      <formula>T32="土"</formula>
    </cfRule>
    <cfRule type="expression" dxfId="523" priority="272" stopIfTrue="1">
      <formula>T32="日"</formula>
    </cfRule>
  </conditionalFormatting>
  <conditionalFormatting sqref="S36">
    <cfRule type="expression" dxfId="522" priority="269" stopIfTrue="1">
      <formula>T36="土"</formula>
    </cfRule>
    <cfRule type="expression" dxfId="521" priority="270" stopIfTrue="1">
      <formula>T36="日"</formula>
    </cfRule>
  </conditionalFormatting>
  <conditionalFormatting sqref="T36">
    <cfRule type="expression" dxfId="520" priority="267" stopIfTrue="1">
      <formula>T36="土"</formula>
    </cfRule>
    <cfRule type="expression" dxfId="519" priority="268" stopIfTrue="1">
      <formula>T36="日"</formula>
    </cfRule>
  </conditionalFormatting>
  <conditionalFormatting sqref="S40">
    <cfRule type="expression" dxfId="518" priority="265" stopIfTrue="1">
      <formula>T40="土"</formula>
    </cfRule>
    <cfRule type="expression" dxfId="517" priority="266" stopIfTrue="1">
      <formula>T40="日"</formula>
    </cfRule>
  </conditionalFormatting>
  <conditionalFormatting sqref="T40">
    <cfRule type="expression" dxfId="516" priority="263" stopIfTrue="1">
      <formula>T40="土"</formula>
    </cfRule>
    <cfRule type="expression" dxfId="515" priority="264" stopIfTrue="1">
      <formula>T40="日"</formula>
    </cfRule>
  </conditionalFormatting>
  <conditionalFormatting sqref="S42">
    <cfRule type="expression" dxfId="514" priority="261" stopIfTrue="1">
      <formula>T42="土"</formula>
    </cfRule>
    <cfRule type="expression" dxfId="513" priority="262" stopIfTrue="1">
      <formula>T42="日"</formula>
    </cfRule>
  </conditionalFormatting>
  <conditionalFormatting sqref="T42">
    <cfRule type="expression" dxfId="512" priority="259" stopIfTrue="1">
      <formula>T42="土"</formula>
    </cfRule>
    <cfRule type="expression" dxfId="511" priority="260" stopIfTrue="1">
      <formula>T42="日"</formula>
    </cfRule>
  </conditionalFormatting>
  <conditionalFormatting sqref="S44">
    <cfRule type="expression" dxfId="510" priority="257" stopIfTrue="1">
      <formula>T44="土"</formula>
    </cfRule>
    <cfRule type="expression" dxfId="509" priority="258" stopIfTrue="1">
      <formula>T44="日"</formula>
    </cfRule>
  </conditionalFormatting>
  <conditionalFormatting sqref="T44">
    <cfRule type="expression" dxfId="508" priority="255" stopIfTrue="1">
      <formula>T44="土"</formula>
    </cfRule>
    <cfRule type="expression" dxfId="507" priority="256" stopIfTrue="1">
      <formula>T44="日"</formula>
    </cfRule>
  </conditionalFormatting>
  <conditionalFormatting sqref="S46">
    <cfRule type="expression" dxfId="506" priority="253" stopIfTrue="1">
      <formula>T46="土"</formula>
    </cfRule>
    <cfRule type="expression" dxfId="505" priority="254" stopIfTrue="1">
      <formula>T46="日"</formula>
    </cfRule>
  </conditionalFormatting>
  <conditionalFormatting sqref="S48">
    <cfRule type="expression" dxfId="504" priority="249" stopIfTrue="1">
      <formula>T48="土"</formula>
    </cfRule>
    <cfRule type="expression" dxfId="503" priority="250" stopIfTrue="1">
      <formula>T48="日"</formula>
    </cfRule>
  </conditionalFormatting>
  <conditionalFormatting sqref="S28">
    <cfRule type="expression" dxfId="502" priority="245" stopIfTrue="1">
      <formula>T28="土"</formula>
    </cfRule>
    <cfRule type="expression" dxfId="501" priority="246" stopIfTrue="1">
      <formula>T28="日"</formula>
    </cfRule>
  </conditionalFormatting>
  <conditionalFormatting sqref="T28">
    <cfRule type="expression" dxfId="500" priority="243" stopIfTrue="1">
      <formula>T28="土"</formula>
    </cfRule>
    <cfRule type="expression" dxfId="499" priority="244" stopIfTrue="1">
      <formula>T28="日"</formula>
    </cfRule>
  </conditionalFormatting>
  <conditionalFormatting sqref="C28">
    <cfRule type="expression" dxfId="498" priority="201" stopIfTrue="1">
      <formula>D28="月"</formula>
    </cfRule>
    <cfRule type="expression" dxfId="497" priority="241" stopIfTrue="1">
      <formula>D28="土"</formula>
    </cfRule>
    <cfRule type="expression" dxfId="496" priority="242" stopIfTrue="1">
      <formula>D28="日"</formula>
    </cfRule>
  </conditionalFormatting>
  <conditionalFormatting sqref="C40">
    <cfRule type="expression" dxfId="495" priority="186" stopIfTrue="1">
      <formula>D40="月"</formula>
    </cfRule>
  </conditionalFormatting>
  <conditionalFormatting sqref="C42">
    <cfRule type="expression" dxfId="494" priority="180" stopIfTrue="1">
      <formula>D42="月"</formula>
    </cfRule>
    <cfRule type="expression" dxfId="493" priority="225" stopIfTrue="1">
      <formula>D42="土"</formula>
    </cfRule>
    <cfRule type="expression" dxfId="492" priority="226" stopIfTrue="1">
      <formula>D42="日"</formula>
    </cfRule>
  </conditionalFormatting>
  <conditionalFormatting sqref="D42">
    <cfRule type="expression" dxfId="491" priority="181" stopIfTrue="1">
      <formula>D42="月"</formula>
    </cfRule>
    <cfRule type="expression" dxfId="490" priority="223" stopIfTrue="1">
      <formula>D42="土"</formula>
    </cfRule>
    <cfRule type="expression" dxfId="489" priority="224" stopIfTrue="1">
      <formula>D42="日"</formula>
    </cfRule>
  </conditionalFormatting>
  <conditionalFormatting sqref="C48">
    <cfRule type="expression" dxfId="488" priority="207" stopIfTrue="1">
      <formula>D48="土"</formula>
    </cfRule>
    <cfRule type="expression" dxfId="487" priority="208" stopIfTrue="1">
      <formula>D48="日"</formula>
    </cfRule>
  </conditionalFormatting>
  <conditionalFormatting sqref="D48">
    <cfRule type="expression" dxfId="486" priority="205" stopIfTrue="1">
      <formula>D48="土"</formula>
    </cfRule>
    <cfRule type="expression" dxfId="485" priority="206" stopIfTrue="1">
      <formula>D48="日"</formula>
    </cfRule>
  </conditionalFormatting>
  <conditionalFormatting sqref="C32">
    <cfRule type="expression" dxfId="484" priority="196" stopIfTrue="1">
      <formula>C32="月"</formula>
    </cfRule>
    <cfRule type="expression" dxfId="483" priority="199" stopIfTrue="1">
      <formula>D32="土"</formula>
    </cfRule>
    <cfRule type="expression" dxfId="482" priority="200" stopIfTrue="1">
      <formula>D32="日"</formula>
    </cfRule>
  </conditionalFormatting>
  <conditionalFormatting sqref="C36">
    <cfRule type="expression" dxfId="481" priority="191" stopIfTrue="1">
      <formula>D36="月"</formula>
    </cfRule>
    <cfRule type="expression" dxfId="480" priority="194" stopIfTrue="1">
      <formula>D36="土"</formula>
    </cfRule>
    <cfRule type="expression" dxfId="479" priority="195" stopIfTrue="1">
      <formula>D36="日"</formula>
    </cfRule>
  </conditionalFormatting>
  <conditionalFormatting sqref="C40">
    <cfRule type="expression" dxfId="478" priority="189" stopIfTrue="1">
      <formula>D40="土"</formula>
    </cfRule>
    <cfRule type="expression" dxfId="477" priority="190" stopIfTrue="1">
      <formula>D40="日"</formula>
    </cfRule>
  </conditionalFormatting>
  <conditionalFormatting sqref="C44">
    <cfRule type="expression" dxfId="476" priority="171" stopIfTrue="1">
      <formula>D44="月"</formula>
    </cfRule>
    <cfRule type="expression" dxfId="475" priority="172" stopIfTrue="1">
      <formula>D44="土"</formula>
    </cfRule>
    <cfRule type="expression" dxfId="474" priority="173" stopIfTrue="1">
      <formula>D44="日"</formula>
    </cfRule>
  </conditionalFormatting>
  <conditionalFormatting sqref="C29:D29">
    <cfRule type="expression" dxfId="473" priority="162" stopIfTrue="1">
      <formula>D28="月"</formula>
    </cfRule>
    <cfRule type="cellIs" dxfId="472" priority="163" stopIfTrue="1" operator="equal">
      <formula>"成人の日"</formula>
    </cfRule>
    <cfRule type="expression" dxfId="471" priority="164" stopIfTrue="1">
      <formula>$D28="日"</formula>
    </cfRule>
  </conditionalFormatting>
  <conditionalFormatting sqref="C33:D33">
    <cfRule type="cellIs" dxfId="470" priority="157" stopIfTrue="1" operator="equal">
      <formula>"成人の日"</formula>
    </cfRule>
  </conditionalFormatting>
  <conditionalFormatting sqref="C37:D37">
    <cfRule type="cellIs" dxfId="469" priority="151" stopIfTrue="1" operator="equal">
      <formula>"成人の日"</formula>
    </cfRule>
  </conditionalFormatting>
  <conditionalFormatting sqref="C41:D41">
    <cfRule type="cellIs" dxfId="468" priority="145" stopIfTrue="1" operator="equal">
      <formula>"成人の日"</formula>
    </cfRule>
  </conditionalFormatting>
  <conditionalFormatting sqref="C45:D45">
    <cfRule type="expression" dxfId="467" priority="140" stopIfTrue="1">
      <formula>D44="月"</formula>
    </cfRule>
    <cfRule type="cellIs" dxfId="466" priority="141" stopIfTrue="1" operator="equal">
      <formula>"成人の日"</formula>
    </cfRule>
  </conditionalFormatting>
  <conditionalFormatting sqref="C7">
    <cfRule type="expression" dxfId="465" priority="138" stopIfTrue="1">
      <formula>D7="土"</formula>
    </cfRule>
    <cfRule type="expression" dxfId="464" priority="139" stopIfTrue="1">
      <formula>D7="日"</formula>
    </cfRule>
  </conditionalFormatting>
  <conditionalFormatting sqref="D7">
    <cfRule type="expression" dxfId="463" priority="136" stopIfTrue="1">
      <formula>D7="土"</formula>
    </cfRule>
    <cfRule type="expression" dxfId="462" priority="137" stopIfTrue="1">
      <formula>D7="日"</formula>
    </cfRule>
  </conditionalFormatting>
  <conditionalFormatting sqref="C5">
    <cfRule type="expression" dxfId="461" priority="129" stopIfTrue="1">
      <formula>D5="土"</formula>
    </cfRule>
    <cfRule type="expression" dxfId="460" priority="130" stopIfTrue="1">
      <formula>D5="日"</formula>
    </cfRule>
  </conditionalFormatting>
  <conditionalFormatting sqref="D5">
    <cfRule type="expression" dxfId="459" priority="127" stopIfTrue="1">
      <formula>D5="土"</formula>
    </cfRule>
    <cfRule type="expression" dxfId="458" priority="128" stopIfTrue="1">
      <formula>D5="日"</formula>
    </cfRule>
  </conditionalFormatting>
  <conditionalFormatting sqref="C9">
    <cfRule type="expression" dxfId="457" priority="125" stopIfTrue="1">
      <formula>D9="土"</formula>
    </cfRule>
    <cfRule type="expression" dxfId="456" priority="126" stopIfTrue="1">
      <formula>D9="日"</formula>
    </cfRule>
  </conditionalFormatting>
  <conditionalFormatting sqref="D9">
    <cfRule type="expression" dxfId="455" priority="123" stopIfTrue="1">
      <formula>D9="土"</formula>
    </cfRule>
    <cfRule type="expression" dxfId="454" priority="124" stopIfTrue="1">
      <formula>D9="日"</formula>
    </cfRule>
  </conditionalFormatting>
  <conditionalFormatting sqref="C11">
    <cfRule type="expression" dxfId="453" priority="121" stopIfTrue="1">
      <formula>D11="土"</formula>
    </cfRule>
    <cfRule type="expression" dxfId="452" priority="122" stopIfTrue="1">
      <formula>D11="日"</formula>
    </cfRule>
  </conditionalFormatting>
  <conditionalFormatting sqref="D11">
    <cfRule type="expression" dxfId="451" priority="119" stopIfTrue="1">
      <formula>D11="土"</formula>
    </cfRule>
    <cfRule type="expression" dxfId="450" priority="120" stopIfTrue="1">
      <formula>D11="日"</formula>
    </cfRule>
  </conditionalFormatting>
  <conditionalFormatting sqref="C13">
    <cfRule type="expression" dxfId="449" priority="117" stopIfTrue="1">
      <formula>D13="土"</formula>
    </cfRule>
    <cfRule type="expression" dxfId="448" priority="118" stopIfTrue="1">
      <formula>D13="日"</formula>
    </cfRule>
  </conditionalFormatting>
  <conditionalFormatting sqref="D13">
    <cfRule type="expression" dxfId="447" priority="115" stopIfTrue="1">
      <formula>D13="土"</formula>
    </cfRule>
    <cfRule type="expression" dxfId="446" priority="116" stopIfTrue="1">
      <formula>D13="日"</formula>
    </cfRule>
  </conditionalFormatting>
  <conditionalFormatting sqref="C15">
    <cfRule type="expression" dxfId="445" priority="113" stopIfTrue="1">
      <formula>D15="土"</formula>
    </cfRule>
    <cfRule type="expression" dxfId="444" priority="114" stopIfTrue="1">
      <formula>D15="日"</formula>
    </cfRule>
  </conditionalFormatting>
  <conditionalFormatting sqref="D15">
    <cfRule type="expression" dxfId="443" priority="111" stopIfTrue="1">
      <formula>D15="土"</formula>
    </cfRule>
    <cfRule type="expression" dxfId="442" priority="112" stopIfTrue="1">
      <formula>D15="日"</formula>
    </cfRule>
  </conditionalFormatting>
  <conditionalFormatting sqref="C17">
    <cfRule type="expression" dxfId="441" priority="109" stopIfTrue="1">
      <formula>D17="土"</formula>
    </cfRule>
    <cfRule type="expression" dxfId="440" priority="110" stopIfTrue="1">
      <formula>D17="日"</formula>
    </cfRule>
  </conditionalFormatting>
  <conditionalFormatting sqref="D17">
    <cfRule type="expression" dxfId="439" priority="107" stopIfTrue="1">
      <formula>D17="土"</formula>
    </cfRule>
    <cfRule type="expression" dxfId="438" priority="108" stopIfTrue="1">
      <formula>D17="日"</formula>
    </cfRule>
  </conditionalFormatting>
  <conditionalFormatting sqref="S7">
    <cfRule type="expression" dxfId="437" priority="105" stopIfTrue="1">
      <formula>T7="土"</formula>
    </cfRule>
    <cfRule type="expression" dxfId="436" priority="106" stopIfTrue="1">
      <formula>T7="日"</formula>
    </cfRule>
  </conditionalFormatting>
  <conditionalFormatting sqref="T7">
    <cfRule type="expression" dxfId="435" priority="103" stopIfTrue="1">
      <formula>T7="土"</formula>
    </cfRule>
    <cfRule type="expression" dxfId="434" priority="104" stopIfTrue="1">
      <formula>T7="日"</formula>
    </cfRule>
  </conditionalFormatting>
  <conditionalFormatting sqref="S9">
    <cfRule type="expression" dxfId="433" priority="101" stopIfTrue="1">
      <formula>T9="土"</formula>
    </cfRule>
    <cfRule type="expression" dxfId="432" priority="102" stopIfTrue="1">
      <formula>T9="日"</formula>
    </cfRule>
  </conditionalFormatting>
  <conditionalFormatting sqref="T9">
    <cfRule type="expression" dxfId="431" priority="99" stopIfTrue="1">
      <formula>T9="土"</formula>
    </cfRule>
    <cfRule type="expression" dxfId="430" priority="100" stopIfTrue="1">
      <formula>T9="日"</formula>
    </cfRule>
  </conditionalFormatting>
  <conditionalFormatting sqref="S11">
    <cfRule type="expression" dxfId="429" priority="97" stopIfTrue="1">
      <formula>T11="土"</formula>
    </cfRule>
    <cfRule type="expression" dxfId="428" priority="98" stopIfTrue="1">
      <formula>T11="日"</formula>
    </cfRule>
  </conditionalFormatting>
  <conditionalFormatting sqref="T11">
    <cfRule type="expression" dxfId="427" priority="95" stopIfTrue="1">
      <formula>T11="土"</formula>
    </cfRule>
    <cfRule type="expression" dxfId="426" priority="96" stopIfTrue="1">
      <formula>T11="日"</formula>
    </cfRule>
  </conditionalFormatting>
  <conditionalFormatting sqref="S13">
    <cfRule type="expression" dxfId="425" priority="93" stopIfTrue="1">
      <formula>T13="土"</formula>
    </cfRule>
    <cfRule type="expression" dxfId="424" priority="94" stopIfTrue="1">
      <formula>T13="日"</formula>
    </cfRule>
  </conditionalFormatting>
  <conditionalFormatting sqref="T13">
    <cfRule type="expression" dxfId="423" priority="91" stopIfTrue="1">
      <formula>T13="土"</formula>
    </cfRule>
    <cfRule type="expression" dxfId="422" priority="92" stopIfTrue="1">
      <formula>T13="日"</formula>
    </cfRule>
  </conditionalFormatting>
  <conditionalFormatting sqref="S15">
    <cfRule type="expression" dxfId="421" priority="89" stopIfTrue="1">
      <formula>T15="土"</formula>
    </cfRule>
    <cfRule type="expression" dxfId="420" priority="90" stopIfTrue="1">
      <formula>T15="日"</formula>
    </cfRule>
  </conditionalFormatting>
  <conditionalFormatting sqref="T15">
    <cfRule type="expression" dxfId="419" priority="87" stopIfTrue="1">
      <formula>T15="土"</formula>
    </cfRule>
    <cfRule type="expression" dxfId="418" priority="88" stopIfTrue="1">
      <formula>T15="日"</formula>
    </cfRule>
  </conditionalFormatting>
  <conditionalFormatting sqref="S17">
    <cfRule type="expression" dxfId="417" priority="85" stopIfTrue="1">
      <formula>T17="土"</formula>
    </cfRule>
    <cfRule type="expression" dxfId="416" priority="86" stopIfTrue="1">
      <formula>T17="日"</formula>
    </cfRule>
  </conditionalFormatting>
  <conditionalFormatting sqref="T17">
    <cfRule type="expression" dxfId="415" priority="83" stopIfTrue="1">
      <formula>T17="土"</formula>
    </cfRule>
    <cfRule type="expression" dxfId="414" priority="84" stopIfTrue="1">
      <formula>T17="日"</formula>
    </cfRule>
  </conditionalFormatting>
  <conditionalFormatting sqref="S19">
    <cfRule type="expression" dxfId="413" priority="81" stopIfTrue="1">
      <formula>T19="土"</formula>
    </cfRule>
    <cfRule type="expression" dxfId="412" priority="82" stopIfTrue="1">
      <formula>T19="日"</formula>
    </cfRule>
  </conditionalFormatting>
  <conditionalFormatting sqref="T19">
    <cfRule type="expression" dxfId="411" priority="79" stopIfTrue="1">
      <formula>T19="土"</formula>
    </cfRule>
    <cfRule type="expression" dxfId="410" priority="80" stopIfTrue="1">
      <formula>T19="日"</formula>
    </cfRule>
  </conditionalFormatting>
  <conditionalFormatting sqref="T46">
    <cfRule type="expression" dxfId="409" priority="77" stopIfTrue="1">
      <formula>T46="土"</formula>
    </cfRule>
    <cfRule type="expression" dxfId="408" priority="78" stopIfTrue="1">
      <formula>T46="日"</formula>
    </cfRule>
  </conditionalFormatting>
  <conditionalFormatting sqref="T48">
    <cfRule type="expression" dxfId="407" priority="75" stopIfTrue="1">
      <formula>T48="土"</formula>
    </cfRule>
    <cfRule type="expression" dxfId="406" priority="76" stopIfTrue="1">
      <formula>T48="日"</formula>
    </cfRule>
  </conditionalFormatting>
  <conditionalFormatting sqref="D44">
    <cfRule type="expression" dxfId="405" priority="44" stopIfTrue="1">
      <formula>D44="月"</formula>
    </cfRule>
    <cfRule type="expression" dxfId="404" priority="45" stopIfTrue="1">
      <formula>D44="土"</formula>
    </cfRule>
    <cfRule type="expression" dxfId="403" priority="46" stopIfTrue="1">
      <formula>D44="日"</formula>
    </cfRule>
  </conditionalFormatting>
  <conditionalFormatting sqref="D46">
    <cfRule type="expression" dxfId="402" priority="41" stopIfTrue="1">
      <formula>D46="月"</formula>
    </cfRule>
    <cfRule type="expression" dxfId="401" priority="42" stopIfTrue="1">
      <formula>D46="土"</formula>
    </cfRule>
    <cfRule type="expression" dxfId="400" priority="43" stopIfTrue="1">
      <formula>D46="日"</formula>
    </cfRule>
  </conditionalFormatting>
  <conditionalFormatting sqref="C43:D43">
    <cfRule type="expression" dxfId="399" priority="39" stopIfTrue="1">
      <formula>D42="月"</formula>
    </cfRule>
    <cfRule type="cellIs" dxfId="398" priority="40" stopIfTrue="1" operator="equal">
      <formula>"成人の日"</formula>
    </cfRule>
  </conditionalFormatting>
  <conditionalFormatting sqref="C41:D41">
    <cfRule type="expression" dxfId="397" priority="36" stopIfTrue="1">
      <formula>D40="月"</formula>
    </cfRule>
  </conditionalFormatting>
  <conditionalFormatting sqref="D40">
    <cfRule type="expression" dxfId="396" priority="30" stopIfTrue="1">
      <formula>D40="月"</formula>
    </cfRule>
    <cfRule type="expression" dxfId="395" priority="31" stopIfTrue="1">
      <formula>D40="土"</formula>
    </cfRule>
    <cfRule type="expression" dxfId="394" priority="32" stopIfTrue="1">
      <formula>D40="日"</formula>
    </cfRule>
  </conditionalFormatting>
  <conditionalFormatting sqref="D36">
    <cfRule type="expression" dxfId="393" priority="24" stopIfTrue="1">
      <formula>D36="月"</formula>
    </cfRule>
    <cfRule type="expression" dxfId="392" priority="25" stopIfTrue="1">
      <formula>D36="土"</formula>
    </cfRule>
    <cfRule type="expression" dxfId="391" priority="26" stopIfTrue="1">
      <formula>D36="日"</formula>
    </cfRule>
  </conditionalFormatting>
  <conditionalFormatting sqref="D32">
    <cfRule type="expression" dxfId="390" priority="16" stopIfTrue="1">
      <formula>D32="月"</formula>
    </cfRule>
    <cfRule type="expression" dxfId="389" priority="17" stopIfTrue="1">
      <formula>D32="土"</formula>
    </cfRule>
    <cfRule type="expression" dxfId="388" priority="18" stopIfTrue="1">
      <formula>D32="日"</formula>
    </cfRule>
  </conditionalFormatting>
  <conditionalFormatting sqref="D28">
    <cfRule type="expression" dxfId="387" priority="6" stopIfTrue="1">
      <formula>D28="月"</formula>
    </cfRule>
    <cfRule type="expression" dxfId="386" priority="7" stopIfTrue="1">
      <formula>D28="土"</formula>
    </cfRule>
    <cfRule type="expression" dxfId="385" priority="8" stopIfTrue="1">
      <formula>D28="日"</formula>
    </cfRule>
  </conditionalFormatting>
  <conditionalFormatting sqref="C47:D47">
    <cfRule type="expression" dxfId="384" priority="4" stopIfTrue="1">
      <formula>D46="月"</formula>
    </cfRule>
    <cfRule type="cellIs" dxfId="383" priority="5" stopIfTrue="1" operator="equal">
      <formula>"成人の日"</formula>
    </cfRule>
  </conditionalFormatting>
  <conditionalFormatting sqref="C46">
    <cfRule type="expression" dxfId="382" priority="1" stopIfTrue="1">
      <formula>D46="月"</formula>
    </cfRule>
    <cfRule type="expression" dxfId="381" priority="2" stopIfTrue="1">
      <formula>D46="土"</formula>
    </cfRule>
    <cfRule type="expression" dxfId="380" priority="3" stopIfTrue="1">
      <formula>D46="日"</formula>
    </cfRule>
  </conditionalFormatting>
  <dataValidations count="1">
    <dataValidation imeMode="hiragana" allowBlank="1" showInputMessage="1" showErrorMessage="1" sqref="R6:R8 R10:R12 R14:R16 R18:R20"/>
  </dataValidations>
  <pageMargins left="0.24" right="0.15748031496062992" top="0.11811023622047245" bottom="0.11811023622047245" header="0.15" footer="0.11811023622047245"/>
  <pageSetup paperSize="9" scale="8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6"/>
  <sheetViews>
    <sheetView zoomScaleNormal="100" workbookViewId="0">
      <selection activeCell="Z2" sqref="Z2:AC3"/>
    </sheetView>
  </sheetViews>
  <sheetFormatPr defaultRowHeight="13.5"/>
  <cols>
    <col min="1" max="1" width="3.625" style="91" customWidth="1"/>
    <col min="2" max="2" width="4.125" customWidth="1"/>
    <col min="3" max="3" width="3.625" customWidth="1"/>
    <col min="4" max="4" width="4.125" customWidth="1"/>
    <col min="5" max="9" width="3.125" customWidth="1"/>
    <col min="10" max="10" width="4.625" customWidth="1"/>
    <col min="11" max="17" width="3.125" customWidth="1"/>
    <col min="18" max="18" width="1.625" customWidth="1"/>
    <col min="19" max="19" width="3.875" customWidth="1"/>
    <col min="20" max="20" width="2.625" customWidth="1"/>
    <col min="21" max="28" width="3.125" customWidth="1"/>
    <col min="29" max="29" width="4.625" customWidth="1"/>
    <col min="30" max="36" width="3.125" customWidth="1"/>
    <col min="37" max="37" width="2.625" customWidth="1"/>
    <col min="38" max="39" width="2.625" style="91" customWidth="1"/>
    <col min="40" max="16384" width="9" style="91"/>
  </cols>
  <sheetData>
    <row r="1" spans="1:37" ht="12" customHeight="1">
      <c r="A1" s="379"/>
      <c r="B1" s="105"/>
      <c r="C1" s="109"/>
      <c r="D1" s="110"/>
      <c r="E1" s="106"/>
      <c r="F1" s="106"/>
      <c r="G1" s="106"/>
      <c r="H1" s="106"/>
      <c r="I1" s="107"/>
      <c r="J1" s="105"/>
      <c r="K1" s="108"/>
      <c r="L1" s="108"/>
      <c r="M1" s="108"/>
      <c r="N1" s="715" t="s">
        <v>47</v>
      </c>
      <c r="O1" s="715"/>
      <c r="P1" s="357"/>
      <c r="Q1" s="108"/>
      <c r="AJ1" s="84"/>
      <c r="AK1" s="91"/>
    </row>
    <row r="2" spans="1:37" s="127" customFormat="1" ht="12" customHeight="1">
      <c r="A2" s="105"/>
      <c r="B2" s="105"/>
      <c r="C2" s="714" t="str">
        <f>CONCATENATE(年表!$F$3+1)</f>
        <v>2022</v>
      </c>
      <c r="D2" s="714"/>
      <c r="E2" s="713" t="s">
        <v>0</v>
      </c>
      <c r="F2" s="661">
        <v>1</v>
      </c>
      <c r="G2" s="621"/>
      <c r="H2" s="592" t="s">
        <v>1</v>
      </c>
      <c r="I2" s="149"/>
      <c r="J2" s="186"/>
      <c r="K2" s="186"/>
      <c r="L2" s="671" t="s">
        <v>1</v>
      </c>
      <c r="M2" s="129"/>
      <c r="N2" s="697" t="str">
        <f>CONCATENATE(C2,"/",F2,"/25")</f>
        <v>2022/1/25</v>
      </c>
      <c r="O2" s="697"/>
      <c r="P2" s="759"/>
      <c r="Q2" s="760"/>
      <c r="R2" s="698">
        <v>1</v>
      </c>
      <c r="S2" s="699"/>
      <c r="T2" s="394"/>
      <c r="U2" s="394"/>
      <c r="V2" s="151">
        <f>INT(MOD((MOD(MOD(($W$2+4),7)+INT(($W$2+7)/4),7))+2-$AJ$2,7))+1</f>
        <v>7</v>
      </c>
      <c r="W2" s="152">
        <f>IF($Z$2&lt;&gt;0,VALUE(CONCATENATE($Z$2))+1000000,1000000)</f>
        <v>1002022</v>
      </c>
      <c r="X2" s="113"/>
      <c r="Y2" s="113"/>
      <c r="Z2" s="674">
        <f>CONCATENATE(年表!$F$3)+1</f>
        <v>2022</v>
      </c>
      <c r="AA2" s="674"/>
      <c r="AB2" s="674"/>
      <c r="AC2" s="674"/>
      <c r="AD2" s="657" t="s">
        <v>89</v>
      </c>
      <c r="AE2" s="657"/>
      <c r="AF2" s="657"/>
      <c r="AG2" s="657"/>
      <c r="AH2" s="157"/>
      <c r="AI2" s="155"/>
      <c r="AJ2" s="221">
        <f>ABS(INT(($W$2-1)/100))-ABS(INT(($W$2-1)/400))+SIGN($W$2+1)</f>
        <v>7516</v>
      </c>
    </row>
    <row r="3" spans="1:37" s="127" customFormat="1" ht="12" customHeight="1">
      <c r="A3" s="105"/>
      <c r="B3" s="105"/>
      <c r="C3" s="714"/>
      <c r="D3" s="714"/>
      <c r="E3" s="713"/>
      <c r="F3" s="621"/>
      <c r="G3" s="621"/>
      <c r="H3" s="592"/>
      <c r="I3" s="149"/>
      <c r="J3" s="87">
        <f>1-SIGN(MOD(年表!$F$3,4)/2)</f>
        <v>0</v>
      </c>
      <c r="K3" s="186"/>
      <c r="L3" s="671"/>
      <c r="M3" s="129"/>
      <c r="N3" s="712" t="str">
        <f>MID("日月火水木金土",WEEKDAY(N2,1),1)</f>
        <v>火</v>
      </c>
      <c r="O3" s="712"/>
      <c r="P3" s="759"/>
      <c r="Q3" s="760"/>
      <c r="R3" s="700"/>
      <c r="S3" s="701"/>
      <c r="T3" s="394"/>
      <c r="U3" s="394"/>
      <c r="V3" s="113"/>
      <c r="W3" s="113"/>
      <c r="X3" s="160" t="str">
        <f>IF($Z$2&lt;1583,"1582年10月の5日～14日の10日間は閏年の調整により削除されて歴史上は存在しません、その日以前の曜日も違っています","")</f>
        <v/>
      </c>
      <c r="Y3" s="169"/>
      <c r="Z3" s="674"/>
      <c r="AA3" s="674"/>
      <c r="AB3" s="674"/>
      <c r="AC3" s="674"/>
      <c r="AD3" s="657"/>
      <c r="AE3" s="657"/>
      <c r="AF3" s="657"/>
      <c r="AG3" s="657"/>
      <c r="AH3" s="157"/>
      <c r="AI3" s="155"/>
      <c r="AJ3" s="84">
        <f>1-ABS(SIGN((1-SIGN(MOD(Z2,100)))-(1-SIGN(MOD(Z2,400))))-SIGN(MOD(Z2,4)))</f>
        <v>0</v>
      </c>
    </row>
    <row r="4" spans="1:37" s="127" customFormat="1" ht="6" customHeight="1">
      <c r="A4" s="91"/>
      <c r="B4" s="91"/>
      <c r="C4" s="131"/>
      <c r="E4" s="132"/>
      <c r="F4" s="132"/>
      <c r="G4" s="133"/>
      <c r="H4" s="134"/>
      <c r="I4" s="132"/>
      <c r="J4" s="91"/>
      <c r="K4" s="91"/>
      <c r="L4" s="91"/>
      <c r="M4" s="91"/>
      <c r="N4" s="135"/>
      <c r="O4" s="135"/>
      <c r="P4" s="91"/>
      <c r="Q4" s="91"/>
      <c r="R4" s="161"/>
      <c r="S4" s="394"/>
      <c r="T4" s="394"/>
      <c r="U4" s="394"/>
      <c r="V4" s="113"/>
      <c r="W4" s="113"/>
      <c r="X4" s="160"/>
      <c r="Y4" s="169"/>
      <c r="Z4" s="395"/>
      <c r="AA4" s="395"/>
      <c r="AB4" s="395"/>
      <c r="AC4" s="395"/>
      <c r="AD4" s="396"/>
      <c r="AE4" s="396"/>
      <c r="AF4" s="396"/>
      <c r="AG4" s="396"/>
      <c r="AH4" s="157"/>
      <c r="AI4" s="155"/>
      <c r="AJ4" s="84"/>
    </row>
    <row r="5" spans="1:37" s="127" customFormat="1" ht="6" customHeight="1">
      <c r="A5" s="138"/>
      <c r="B5" s="138"/>
      <c r="C5" s="752">
        <v>25</v>
      </c>
      <c r="D5" s="754" t="str">
        <f>IF(C5="","",N3)</f>
        <v>火</v>
      </c>
      <c r="E5" s="766"/>
      <c r="F5" s="767"/>
      <c r="G5" s="767"/>
      <c r="H5" s="767"/>
      <c r="I5" s="767"/>
      <c r="J5" s="767"/>
      <c r="K5" s="767"/>
      <c r="L5" s="767"/>
      <c r="M5" s="767"/>
      <c r="N5" s="767"/>
      <c r="O5" s="767"/>
      <c r="P5" s="767"/>
      <c r="Q5" s="767"/>
      <c r="R5" s="768"/>
      <c r="S5" s="158"/>
      <c r="T5" s="158"/>
      <c r="U5" s="158"/>
      <c r="V5" s="113"/>
      <c r="W5" s="113"/>
      <c r="X5" s="160"/>
      <c r="Y5" s="169"/>
      <c r="Z5" s="170"/>
      <c r="AA5" s="170"/>
      <c r="AB5" s="170"/>
      <c r="AC5" s="170"/>
      <c r="AD5" s="188"/>
      <c r="AE5" s="188"/>
      <c r="AF5" s="188"/>
      <c r="AG5" s="154"/>
      <c r="AH5" s="157"/>
      <c r="AI5" s="155"/>
      <c r="AJ5" s="113"/>
    </row>
    <row r="6" spans="1:37" s="127" customFormat="1" ht="16.5" customHeight="1">
      <c r="A6" s="138"/>
      <c r="B6" s="138"/>
      <c r="C6" s="753"/>
      <c r="D6" s="755"/>
      <c r="E6" s="678"/>
      <c r="F6" s="666"/>
      <c r="G6" s="666"/>
      <c r="H6" s="666"/>
      <c r="I6" s="666"/>
      <c r="J6" s="666"/>
      <c r="K6" s="666"/>
      <c r="L6" s="666"/>
      <c r="M6" s="666"/>
      <c r="N6" s="666"/>
      <c r="O6" s="666"/>
      <c r="P6" s="666"/>
      <c r="Q6" s="666"/>
      <c r="R6" s="679"/>
      <c r="S6" s="113"/>
      <c r="T6" s="113"/>
      <c r="U6" s="113"/>
      <c r="V6" s="171"/>
      <c r="W6" s="751" t="s">
        <v>90</v>
      </c>
      <c r="X6" s="751"/>
      <c r="Y6" s="624" t="s">
        <v>91</v>
      </c>
      <c r="Z6" s="624"/>
      <c r="AA6" s="624"/>
      <c r="AB6" s="172"/>
      <c r="AC6" s="172"/>
      <c r="AD6" s="171"/>
      <c r="AE6" s="751" t="s">
        <v>92</v>
      </c>
      <c r="AF6" s="751"/>
      <c r="AG6" s="663" t="s">
        <v>93</v>
      </c>
      <c r="AH6" s="663"/>
      <c r="AI6" s="663"/>
      <c r="AJ6" s="173"/>
    </row>
    <row r="7" spans="1:37" s="127" customFormat="1" ht="16.5" customHeight="1">
      <c r="A7" s="138"/>
      <c r="B7" s="138"/>
      <c r="C7" s="292"/>
      <c r="D7" s="293"/>
      <c r="E7" s="678"/>
      <c r="F7" s="666"/>
      <c r="G7" s="666"/>
      <c r="H7" s="666"/>
      <c r="I7" s="666"/>
      <c r="J7" s="666"/>
      <c r="K7" s="666"/>
      <c r="L7" s="666"/>
      <c r="M7" s="666"/>
      <c r="N7" s="666"/>
      <c r="O7" s="666"/>
      <c r="P7" s="666"/>
      <c r="Q7" s="666"/>
      <c r="R7" s="679"/>
      <c r="S7" s="113"/>
      <c r="T7" s="113"/>
      <c r="U7" s="113"/>
      <c r="V7" s="326" t="s">
        <v>32</v>
      </c>
      <c r="W7" s="327" t="s">
        <v>33</v>
      </c>
      <c r="X7" s="327" t="s">
        <v>70</v>
      </c>
      <c r="Y7" s="327" t="s">
        <v>35</v>
      </c>
      <c r="Z7" s="327" t="s">
        <v>36</v>
      </c>
      <c r="AA7" s="327" t="s">
        <v>37</v>
      </c>
      <c r="AB7" s="328" t="s">
        <v>38</v>
      </c>
      <c r="AC7" s="208"/>
      <c r="AD7" s="326" t="s">
        <v>32</v>
      </c>
      <c r="AE7" s="327" t="s">
        <v>33</v>
      </c>
      <c r="AF7" s="327" t="s">
        <v>70</v>
      </c>
      <c r="AG7" s="327" t="s">
        <v>35</v>
      </c>
      <c r="AH7" s="327" t="s">
        <v>36</v>
      </c>
      <c r="AI7" s="327" t="s">
        <v>37</v>
      </c>
      <c r="AJ7" s="328" t="s">
        <v>38</v>
      </c>
    </row>
    <row r="8" spans="1:37" s="127" customFormat="1" ht="15.75" customHeight="1">
      <c r="A8" s="138"/>
      <c r="B8" s="138"/>
      <c r="C8" s="292"/>
      <c r="D8" s="293"/>
      <c r="E8" s="683"/>
      <c r="F8" s="684"/>
      <c r="G8" s="684"/>
      <c r="H8" s="684"/>
      <c r="I8" s="684"/>
      <c r="J8" s="684"/>
      <c r="K8" s="684"/>
      <c r="L8" s="684"/>
      <c r="M8" s="684"/>
      <c r="N8" s="684"/>
      <c r="O8" s="684"/>
      <c r="P8" s="684"/>
      <c r="Q8" s="684"/>
      <c r="R8" s="685"/>
      <c r="S8" s="113"/>
      <c r="T8" s="113"/>
      <c r="U8" s="113"/>
      <c r="V8" s="390" t="str">
        <f>IF(2-$V$2=1,1,"")</f>
        <v/>
      </c>
      <c r="W8" s="391" t="str">
        <f>IF(3-$V$2=1,1,IF(V8&lt;&gt;"",V8+1,""))</f>
        <v/>
      </c>
      <c r="X8" s="391" t="str">
        <f>IF(4-$V$2=1,1,IF(W8&lt;&gt;"",W8+1,""))</f>
        <v/>
      </c>
      <c r="Y8" s="391" t="str">
        <f>IF(5-$V$2=1,1,IF(X8&lt;&gt;"",X8+1,""))</f>
        <v/>
      </c>
      <c r="Z8" s="391" t="str">
        <f>IF(6-$V$2=1,1,IF(Y8&lt;&gt;"",Y8+1,""))</f>
        <v/>
      </c>
      <c r="AA8" s="463" t="str">
        <f>IF(7-$V$2=1,1,IF(Z8&lt;&gt;"",Z8+1,""))</f>
        <v/>
      </c>
      <c r="AB8" s="392">
        <f>IF(8-$V$2=1,1,IF(AA8&lt;&gt;"",AA8+1,""))</f>
        <v>1</v>
      </c>
      <c r="AC8" s="267"/>
      <c r="AD8" s="390" t="str">
        <f>IF(AB34=31,1,"")</f>
        <v/>
      </c>
      <c r="AE8" s="391" t="str">
        <f>IF(V35=31,1,IF(AD8&lt;&gt;"",AD8+1,""))</f>
        <v/>
      </c>
      <c r="AF8" s="391" t="str">
        <f>IF(W35=31,1,IF(AE8&lt;&gt;"",AE8+1,""))</f>
        <v/>
      </c>
      <c r="AG8" s="391" t="str">
        <f>IF(X34=31,1,IF(AF8&lt;&gt;"",AF8+1,""))</f>
        <v/>
      </c>
      <c r="AH8" s="391" t="str">
        <f>IF(Y34=31,1,IF(AG8&lt;&gt;"",AG8+1,""))</f>
        <v/>
      </c>
      <c r="AI8" s="460">
        <f>IF(Z34=31,1,IF(AH8&lt;&gt;"",AH8+1,""))</f>
        <v>1</v>
      </c>
      <c r="AJ8" s="392">
        <f>IF(AA34=31,1,IF(AI8&lt;&gt;"",AI8+1,""))</f>
        <v>2</v>
      </c>
    </row>
    <row r="9" spans="1:37" s="127" customFormat="1" ht="15.75" customHeight="1">
      <c r="A9" s="138"/>
      <c r="B9" s="138"/>
      <c r="C9" s="271">
        <f>C5+1</f>
        <v>26</v>
      </c>
      <c r="D9" s="273" t="str">
        <f>IF(D5="","",IF(SEARCH(D5,$N$1)&gt;0,MID($N$1,SEARCH(D5,$N$1)+1,1),""))</f>
        <v>水</v>
      </c>
      <c r="E9" s="680"/>
      <c r="F9" s="681"/>
      <c r="G9" s="681"/>
      <c r="H9" s="681"/>
      <c r="I9" s="681"/>
      <c r="J9" s="681"/>
      <c r="K9" s="681"/>
      <c r="L9" s="681"/>
      <c r="M9" s="681"/>
      <c r="N9" s="681"/>
      <c r="O9" s="681"/>
      <c r="P9" s="681"/>
      <c r="Q9" s="681"/>
      <c r="R9" s="682"/>
      <c r="S9" s="113"/>
      <c r="T9" s="113"/>
      <c r="U9" s="113"/>
      <c r="V9" s="390">
        <f>IF(V8&lt;&gt;"",V8+7,AB8+1)</f>
        <v>2</v>
      </c>
      <c r="W9" s="391">
        <f>IF(V9&lt;&gt;"",V9+1,"")</f>
        <v>3</v>
      </c>
      <c r="X9" s="391">
        <f>IF(W9&lt;&gt;"",W9+1,"")</f>
        <v>4</v>
      </c>
      <c r="Y9" s="391">
        <f>IF(X9&lt;&gt;"",X9+1,"")</f>
        <v>5</v>
      </c>
      <c r="Z9" s="391">
        <f>IF(Y9&lt;&gt;"",Y9+1,"")</f>
        <v>6</v>
      </c>
      <c r="AA9" s="391">
        <f>IF(AA8&lt;&gt;"",AA8+7,Z9+1)</f>
        <v>7</v>
      </c>
      <c r="AB9" s="392">
        <f>IF(AB8&lt;&gt;"",AB8+7,"")</f>
        <v>8</v>
      </c>
      <c r="AC9" s="267"/>
      <c r="AD9" s="390">
        <f>IF(AD8&lt;&gt;"",AD8+7,AJ8+1)</f>
        <v>3</v>
      </c>
      <c r="AE9" s="391">
        <f>IF(AD9&lt;&gt;"",AD9+1,"")</f>
        <v>4</v>
      </c>
      <c r="AF9" s="391">
        <f>IF(AE9&lt;&gt;"",AE9+1,"")</f>
        <v>5</v>
      </c>
      <c r="AG9" s="391">
        <f>IF(AF9&lt;&gt;"",AF9+1,"")</f>
        <v>6</v>
      </c>
      <c r="AH9" s="391">
        <f>IF(AG9&lt;&gt;"",AG9+1,"")</f>
        <v>7</v>
      </c>
      <c r="AI9" s="391">
        <f>IF(AI8&lt;&gt;"",AI8+7,AH9+1)</f>
        <v>8</v>
      </c>
      <c r="AJ9" s="392">
        <f>IF(AJ8&lt;&gt;"",AJ8+7,"")</f>
        <v>9</v>
      </c>
    </row>
    <row r="10" spans="1:37" s="127" customFormat="1" ht="16.5" customHeight="1">
      <c r="A10" s="66"/>
      <c r="B10" s="66"/>
      <c r="C10" s="676"/>
      <c r="D10" s="677"/>
      <c r="E10" s="678"/>
      <c r="F10" s="666"/>
      <c r="G10" s="666"/>
      <c r="H10" s="666"/>
      <c r="I10" s="666"/>
      <c r="J10" s="666"/>
      <c r="K10" s="666"/>
      <c r="L10" s="666"/>
      <c r="M10" s="666"/>
      <c r="N10" s="666"/>
      <c r="O10" s="666"/>
      <c r="P10" s="666"/>
      <c r="Q10" s="666"/>
      <c r="R10" s="679"/>
      <c r="S10" s="113"/>
      <c r="T10" s="113"/>
      <c r="U10" s="113"/>
      <c r="V10" s="390">
        <f>IF(V9&lt;&gt;"",V9+7,AB9+1)</f>
        <v>9</v>
      </c>
      <c r="W10" s="391">
        <f t="shared" ref="W10:AA11" si="0">IF(W9&lt;&gt;"",W9+7,"")</f>
        <v>10</v>
      </c>
      <c r="X10" s="391">
        <f t="shared" si="0"/>
        <v>11</v>
      </c>
      <c r="Y10" s="391">
        <f t="shared" si="0"/>
        <v>12</v>
      </c>
      <c r="Z10" s="391">
        <f t="shared" si="0"/>
        <v>13</v>
      </c>
      <c r="AA10" s="460">
        <f t="shared" si="0"/>
        <v>14</v>
      </c>
      <c r="AB10" s="392">
        <f>IF(AB9&lt;&gt;"",AB9+7,"")</f>
        <v>15</v>
      </c>
      <c r="AC10" s="267"/>
      <c r="AD10" s="390">
        <f>IF(AD9&lt;&gt;"",AD9+7,AJ9+1)</f>
        <v>10</v>
      </c>
      <c r="AE10" s="391">
        <f t="shared" ref="AE10:AI11" si="1">IF(AE9&lt;&gt;"",AE9+7,"")</f>
        <v>11</v>
      </c>
      <c r="AF10" s="391">
        <f t="shared" si="1"/>
        <v>12</v>
      </c>
      <c r="AG10" s="391">
        <f t="shared" si="1"/>
        <v>13</v>
      </c>
      <c r="AH10" s="391">
        <f t="shared" si="1"/>
        <v>14</v>
      </c>
      <c r="AI10" s="460">
        <f t="shared" si="1"/>
        <v>15</v>
      </c>
      <c r="AJ10" s="392">
        <f>IF(AJ9&lt;&gt;"",AJ9+7,"")</f>
        <v>16</v>
      </c>
    </row>
    <row r="11" spans="1:37" s="127" customFormat="1" ht="16.5" customHeight="1">
      <c r="A11" s="138"/>
      <c r="B11" s="138"/>
      <c r="C11" s="292"/>
      <c r="D11" s="293"/>
      <c r="E11" s="678"/>
      <c r="F11" s="666"/>
      <c r="G11" s="666"/>
      <c r="H11" s="666"/>
      <c r="I11" s="666"/>
      <c r="J11" s="666"/>
      <c r="K11" s="666"/>
      <c r="L11" s="666"/>
      <c r="M11" s="666"/>
      <c r="N11" s="666"/>
      <c r="O11" s="666"/>
      <c r="P11" s="666"/>
      <c r="Q11" s="666"/>
      <c r="R11" s="679"/>
      <c r="S11" s="113"/>
      <c r="T11" s="113"/>
      <c r="U11" s="113"/>
      <c r="V11" s="390">
        <f>IF(V10&lt;&gt;"",V10+7,AB10+1)</f>
        <v>16</v>
      </c>
      <c r="W11" s="391">
        <f t="shared" si="0"/>
        <v>17</v>
      </c>
      <c r="X11" s="391">
        <f t="shared" si="0"/>
        <v>18</v>
      </c>
      <c r="Y11" s="391">
        <f t="shared" si="0"/>
        <v>19</v>
      </c>
      <c r="Z11" s="391">
        <f t="shared" si="0"/>
        <v>20</v>
      </c>
      <c r="AA11" s="391">
        <f t="shared" si="0"/>
        <v>21</v>
      </c>
      <c r="AB11" s="392">
        <f>IF(AB10&lt;&gt;"",AB10+7,"")</f>
        <v>22</v>
      </c>
      <c r="AC11" s="267"/>
      <c r="AD11" s="390">
        <f>IF(AD10&lt;&gt;"",AD10+7,AJ10+1)</f>
        <v>17</v>
      </c>
      <c r="AE11" s="391">
        <f t="shared" si="1"/>
        <v>18</v>
      </c>
      <c r="AF11" s="391">
        <f t="shared" si="1"/>
        <v>19</v>
      </c>
      <c r="AG11" s="391">
        <f t="shared" si="1"/>
        <v>20</v>
      </c>
      <c r="AH11" s="391">
        <f t="shared" si="1"/>
        <v>21</v>
      </c>
      <c r="AI11" s="391">
        <f t="shared" si="1"/>
        <v>22</v>
      </c>
      <c r="AJ11" s="392">
        <f>IF(AJ10&lt;&gt;"",AJ10+7,"")</f>
        <v>23</v>
      </c>
    </row>
    <row r="12" spans="1:37" s="127" customFormat="1" ht="15.75" customHeight="1">
      <c r="A12" s="138"/>
      <c r="B12" s="138"/>
      <c r="C12" s="292"/>
      <c r="D12" s="293"/>
      <c r="E12" s="683"/>
      <c r="F12" s="684"/>
      <c r="G12" s="684"/>
      <c r="H12" s="684"/>
      <c r="I12" s="684"/>
      <c r="J12" s="684"/>
      <c r="K12" s="684"/>
      <c r="L12" s="684"/>
      <c r="M12" s="684"/>
      <c r="N12" s="684"/>
      <c r="O12" s="684"/>
      <c r="P12" s="684"/>
      <c r="Q12" s="684"/>
      <c r="R12" s="685"/>
      <c r="S12" s="113"/>
      <c r="T12" s="113"/>
      <c r="U12" s="113"/>
      <c r="V12" s="390">
        <f>IF(V11&lt;&gt;"",V11+7,AB11+1)</f>
        <v>23</v>
      </c>
      <c r="W12" s="391">
        <f t="shared" ref="W12:AB13" si="2">IF(V12&lt;&gt;"",IF(V12&gt;=31,"",V12+1),"")</f>
        <v>24</v>
      </c>
      <c r="X12" s="391">
        <f t="shared" si="2"/>
        <v>25</v>
      </c>
      <c r="Y12" s="391">
        <f t="shared" si="2"/>
        <v>26</v>
      </c>
      <c r="Z12" s="391">
        <f t="shared" si="2"/>
        <v>27</v>
      </c>
      <c r="AA12" s="391">
        <f t="shared" si="2"/>
        <v>28</v>
      </c>
      <c r="AB12" s="392">
        <f t="shared" si="2"/>
        <v>29</v>
      </c>
      <c r="AC12" s="267"/>
      <c r="AD12" s="390">
        <f>IF(AD11&lt;&gt;"",IF(AD11+7&gt;30,"",AD11+7),"")</f>
        <v>24</v>
      </c>
      <c r="AE12" s="391">
        <f t="shared" ref="AE12:AJ12" si="3">IF(AD12&lt;&gt;"",IF(AD12&gt;=30,"",AD12+1),"")</f>
        <v>25</v>
      </c>
      <c r="AF12" s="391">
        <f t="shared" si="3"/>
        <v>26</v>
      </c>
      <c r="AG12" s="391">
        <f t="shared" si="3"/>
        <v>27</v>
      </c>
      <c r="AH12" s="391">
        <f t="shared" si="3"/>
        <v>28</v>
      </c>
      <c r="AI12" s="391">
        <f t="shared" si="3"/>
        <v>29</v>
      </c>
      <c r="AJ12" s="392">
        <f t="shared" si="3"/>
        <v>30</v>
      </c>
    </row>
    <row r="13" spans="1:37" s="127" customFormat="1" ht="15.75" customHeight="1">
      <c r="A13" s="138"/>
      <c r="B13" s="138"/>
      <c r="C13" s="271">
        <f>C9+1</f>
        <v>27</v>
      </c>
      <c r="D13" s="273" t="str">
        <f>IF(D9="","",IF(SEARCH(D9,$N$1)&gt;0,MID($N$1,SEARCH(D9,$N$1)+1,1),""))</f>
        <v>木</v>
      </c>
      <c r="E13" s="680"/>
      <c r="F13" s="681"/>
      <c r="G13" s="681"/>
      <c r="H13" s="681"/>
      <c r="I13" s="681"/>
      <c r="J13" s="681"/>
      <c r="K13" s="681"/>
      <c r="L13" s="681"/>
      <c r="M13" s="681"/>
      <c r="N13" s="681"/>
      <c r="O13" s="681"/>
      <c r="P13" s="681"/>
      <c r="Q13" s="681"/>
      <c r="R13" s="682"/>
      <c r="S13" s="113"/>
      <c r="T13" s="113"/>
      <c r="U13" s="113"/>
      <c r="V13" s="390">
        <f>IF(V12&lt;&gt;"",IF(V12+7&gt;31,"",V12+7),"")</f>
        <v>30</v>
      </c>
      <c r="W13" s="391">
        <f t="shared" si="2"/>
        <v>31</v>
      </c>
      <c r="X13" s="391" t="str">
        <f t="shared" si="2"/>
        <v/>
      </c>
      <c r="Y13" s="391" t="str">
        <f t="shared" si="2"/>
        <v/>
      </c>
      <c r="Z13" s="391" t="str">
        <f t="shared" si="2"/>
        <v/>
      </c>
      <c r="AA13" s="391" t="str">
        <f t="shared" si="2"/>
        <v/>
      </c>
      <c r="AB13" s="392" t="str">
        <f t="shared" si="2"/>
        <v/>
      </c>
      <c r="AC13" s="267"/>
      <c r="AD13" s="390" t="str">
        <f>IF(AD12&lt;&gt;"",IF(AD12+7&gt;30,"",AD12+7),"")</f>
        <v/>
      </c>
      <c r="AE13" s="391" t="str">
        <f>IF(AD13&lt;&gt;"",IF(AD13&gt;=30,"",AD13+1),"")</f>
        <v/>
      </c>
      <c r="AF13" s="391" t="str">
        <f>IF(AE13&lt;&gt;"",IF(AE13&gt;=31,"",AE13+1),"")</f>
        <v/>
      </c>
      <c r="AG13" s="391" t="str">
        <f>IF(AF13&lt;&gt;"",IF(AF13&gt;=31,"",AF13+1),"")</f>
        <v/>
      </c>
      <c r="AH13" s="391" t="str">
        <f>IF(AG13&lt;&gt;"",IF(AG13&gt;=31,"",AG13+1),"")</f>
        <v/>
      </c>
      <c r="AI13" s="391" t="str">
        <f>IF(AH13&lt;&gt;"",IF(AH13&gt;=31,"",AH13+1),"")</f>
        <v/>
      </c>
      <c r="AJ13" s="392" t="str">
        <f>IF(AI13&lt;&gt;"",IF(AI13&gt;=31,"",AI13+1),"")</f>
        <v/>
      </c>
    </row>
    <row r="14" spans="1:37" s="127" customFormat="1" ht="16.5" customHeight="1">
      <c r="A14" s="66"/>
      <c r="B14" s="66"/>
      <c r="C14" s="676"/>
      <c r="D14" s="677"/>
      <c r="E14" s="678"/>
      <c r="F14" s="666"/>
      <c r="G14" s="666"/>
      <c r="H14" s="666"/>
      <c r="I14" s="666"/>
      <c r="J14" s="666"/>
      <c r="K14" s="666"/>
      <c r="L14" s="666"/>
      <c r="M14" s="666"/>
      <c r="N14" s="666"/>
      <c r="O14" s="666"/>
      <c r="P14" s="666"/>
      <c r="Q14" s="666"/>
      <c r="R14" s="679"/>
      <c r="S14" s="749"/>
      <c r="T14" s="749"/>
      <c r="U14" s="204"/>
      <c r="V14" s="171"/>
      <c r="W14" s="172"/>
      <c r="X14" s="172"/>
      <c r="Y14" s="172"/>
      <c r="Z14" s="172"/>
      <c r="AA14" s="172"/>
      <c r="AB14" s="173"/>
      <c r="AC14" s="172"/>
      <c r="AD14" s="171"/>
      <c r="AE14" s="172"/>
      <c r="AF14" s="172"/>
      <c r="AG14" s="172"/>
      <c r="AH14" s="172"/>
      <c r="AI14" s="172"/>
      <c r="AJ14" s="173"/>
    </row>
    <row r="15" spans="1:37" s="127" customFormat="1" ht="16.5" customHeight="1">
      <c r="A15" s="138"/>
      <c r="B15" s="138"/>
      <c r="C15" s="292"/>
      <c r="D15" s="293"/>
      <c r="E15" s="678"/>
      <c r="F15" s="666"/>
      <c r="G15" s="666"/>
      <c r="H15" s="666"/>
      <c r="I15" s="666"/>
      <c r="J15" s="666"/>
      <c r="K15" s="666"/>
      <c r="L15" s="666"/>
      <c r="M15" s="666"/>
      <c r="N15" s="666"/>
      <c r="O15" s="666"/>
      <c r="P15" s="666"/>
      <c r="Q15" s="666"/>
      <c r="R15" s="679"/>
      <c r="S15" s="749"/>
      <c r="T15" s="749"/>
      <c r="U15" s="204"/>
      <c r="V15" s="171"/>
      <c r="W15" s="172"/>
      <c r="X15" s="172"/>
      <c r="Y15" s="172"/>
      <c r="Z15" s="172"/>
      <c r="AA15" s="172"/>
      <c r="AB15" s="173"/>
      <c r="AC15" s="172"/>
      <c r="AD15" s="171"/>
      <c r="AE15" s="172"/>
      <c r="AF15" s="172"/>
      <c r="AG15" s="172"/>
      <c r="AH15" s="172"/>
      <c r="AI15" s="172"/>
      <c r="AJ15" s="173"/>
    </row>
    <row r="16" spans="1:37" ht="15.75" customHeight="1">
      <c r="A16" s="138"/>
      <c r="B16" s="138"/>
      <c r="C16" s="292"/>
      <c r="D16" s="293"/>
      <c r="E16" s="683"/>
      <c r="F16" s="684"/>
      <c r="G16" s="684"/>
      <c r="H16" s="684"/>
      <c r="I16" s="684"/>
      <c r="J16" s="684"/>
      <c r="K16" s="684"/>
      <c r="L16" s="684"/>
      <c r="M16" s="684"/>
      <c r="N16" s="684"/>
      <c r="O16" s="684"/>
      <c r="P16" s="684"/>
      <c r="Q16" s="684"/>
      <c r="R16" s="685"/>
      <c r="S16" s="749"/>
      <c r="T16" s="749"/>
      <c r="U16" s="204"/>
      <c r="V16" s="172"/>
      <c r="W16" s="172"/>
      <c r="X16" s="172"/>
      <c r="Y16" s="172"/>
      <c r="Z16" s="172"/>
      <c r="AA16" s="172"/>
      <c r="AB16" s="172"/>
      <c r="AC16" s="172"/>
      <c r="AD16" s="172"/>
      <c r="AE16" s="172"/>
      <c r="AF16" s="172"/>
      <c r="AG16" s="172"/>
      <c r="AH16" s="172"/>
      <c r="AI16" s="172"/>
      <c r="AJ16" s="172"/>
      <c r="AK16" s="91"/>
    </row>
    <row r="17" spans="1:36" s="127" customFormat="1" ht="15.75" customHeight="1">
      <c r="A17" s="66"/>
      <c r="B17" s="66"/>
      <c r="C17" s="271">
        <f>C13+1</f>
        <v>28</v>
      </c>
      <c r="D17" s="273" t="str">
        <f>IF(D13="","",IF(SEARCH(D13,$N$1)&gt;0,MID($N$1,SEARCH(D13,$N$1)+1,1),""))</f>
        <v>金</v>
      </c>
      <c r="E17" s="680"/>
      <c r="F17" s="681"/>
      <c r="G17" s="681"/>
      <c r="H17" s="681"/>
      <c r="I17" s="681"/>
      <c r="J17" s="681"/>
      <c r="K17" s="681"/>
      <c r="L17" s="681"/>
      <c r="M17" s="681"/>
      <c r="N17" s="681"/>
      <c r="O17" s="681"/>
      <c r="P17" s="681"/>
      <c r="Q17" s="681"/>
      <c r="R17" s="682"/>
      <c r="S17" s="204"/>
      <c r="T17" s="204"/>
      <c r="U17" s="204"/>
      <c r="V17" s="171"/>
      <c r="W17" s="751" t="s">
        <v>94</v>
      </c>
      <c r="X17" s="751"/>
      <c r="Y17" s="624" t="s">
        <v>95</v>
      </c>
      <c r="Z17" s="624"/>
      <c r="AA17" s="624"/>
      <c r="AB17" s="624"/>
      <c r="AC17" s="172"/>
      <c r="AD17" s="171"/>
      <c r="AE17" s="751" t="s">
        <v>96</v>
      </c>
      <c r="AF17" s="751"/>
      <c r="AG17" s="624" t="s">
        <v>97</v>
      </c>
      <c r="AH17" s="624"/>
      <c r="AI17" s="624"/>
      <c r="AJ17" s="173"/>
    </row>
    <row r="18" spans="1:36" s="127" customFormat="1" ht="16.5" customHeight="1">
      <c r="A18" s="66"/>
      <c r="B18" s="66"/>
      <c r="C18" s="676"/>
      <c r="D18" s="677"/>
      <c r="E18" s="678"/>
      <c r="F18" s="666"/>
      <c r="G18" s="666"/>
      <c r="H18" s="666"/>
      <c r="I18" s="666"/>
      <c r="J18" s="666"/>
      <c r="K18" s="666"/>
      <c r="L18" s="666"/>
      <c r="M18" s="666"/>
      <c r="N18" s="666"/>
      <c r="O18" s="666"/>
      <c r="P18" s="666"/>
      <c r="Q18" s="666"/>
      <c r="R18" s="679"/>
      <c r="S18" s="204"/>
      <c r="T18" s="204"/>
      <c r="U18" s="204"/>
      <c r="V18" s="326" t="s">
        <v>32</v>
      </c>
      <c r="W18" s="327" t="s">
        <v>33</v>
      </c>
      <c r="X18" s="327" t="s">
        <v>70</v>
      </c>
      <c r="Y18" s="327" t="s">
        <v>35</v>
      </c>
      <c r="Z18" s="327" t="s">
        <v>36</v>
      </c>
      <c r="AA18" s="327" t="s">
        <v>37</v>
      </c>
      <c r="AB18" s="328" t="s">
        <v>38</v>
      </c>
      <c r="AC18" s="208"/>
      <c r="AD18" s="326" t="s">
        <v>32</v>
      </c>
      <c r="AE18" s="327" t="s">
        <v>33</v>
      </c>
      <c r="AF18" s="327" t="s">
        <v>70</v>
      </c>
      <c r="AG18" s="327" t="s">
        <v>35</v>
      </c>
      <c r="AH18" s="327" t="s">
        <v>36</v>
      </c>
      <c r="AI18" s="327" t="s">
        <v>37</v>
      </c>
      <c r="AJ18" s="328" t="s">
        <v>38</v>
      </c>
    </row>
    <row r="19" spans="1:36" s="127" customFormat="1" ht="16.5" customHeight="1">
      <c r="A19" s="138"/>
      <c r="B19" s="138"/>
      <c r="C19" s="292"/>
      <c r="D19" s="293"/>
      <c r="E19" s="678"/>
      <c r="F19" s="666"/>
      <c r="G19" s="666"/>
      <c r="H19" s="666"/>
      <c r="I19" s="666"/>
      <c r="J19" s="666"/>
      <c r="K19" s="666"/>
      <c r="L19" s="666"/>
      <c r="M19" s="666"/>
      <c r="N19" s="666"/>
      <c r="O19" s="666"/>
      <c r="P19" s="666"/>
      <c r="Q19" s="666"/>
      <c r="R19" s="679"/>
      <c r="S19" s="113"/>
      <c r="T19" s="113"/>
      <c r="U19" s="113"/>
      <c r="V19" s="390" t="str">
        <f>IF(AB12=31,1,"")</f>
        <v/>
      </c>
      <c r="W19" s="391" t="str">
        <f>IF(V13=31,1,IF(V19&lt;&gt;"",V19+1,""))</f>
        <v/>
      </c>
      <c r="X19" s="391">
        <f>IF(W13=31,1,IF(W19&lt;&gt;"",W19+1,""))</f>
        <v>1</v>
      </c>
      <c r="Y19" s="391">
        <f>IF(X12=31,1,IF(X19&lt;&gt;"",X19+1,""))</f>
        <v>2</v>
      </c>
      <c r="Z19" s="391">
        <f>IF(Y12=31,1,IF(Y19&lt;&gt;"",Y19+1,""))</f>
        <v>3</v>
      </c>
      <c r="AA19" s="460">
        <f>IF(Z12=31,1,IF(Z19&lt;&gt;"",Z19+1,""))</f>
        <v>4</v>
      </c>
      <c r="AB19" s="392">
        <f>IF(AA12=31,1,IF(AA19&lt;&gt;"",AA19+1,""))</f>
        <v>5</v>
      </c>
      <c r="AC19" s="267"/>
      <c r="AD19" s="390">
        <f>IF(AJ12=30,1,"")</f>
        <v>1</v>
      </c>
      <c r="AE19" s="391">
        <f>IF(AD13=30,1,IF(AD19&lt;&gt;"",AD19+1,""))</f>
        <v>2</v>
      </c>
      <c r="AF19" s="391">
        <f>IF(AE12=30,1,IF(AE19&lt;&gt;"",AE19+1,""))</f>
        <v>3</v>
      </c>
      <c r="AG19" s="391">
        <f>IF(AF12=30,1,IF(AF19&lt;&gt;"",AF19+1,""))</f>
        <v>4</v>
      </c>
      <c r="AH19" s="391">
        <f>IF(AG12=30,1,IF(AG19&lt;&gt;"",AG19+1,""))</f>
        <v>5</v>
      </c>
      <c r="AI19" s="460">
        <f>IF(AH12=30,1,IF(AH19&lt;&gt;"",AH19+1,""))</f>
        <v>6</v>
      </c>
      <c r="AJ19" s="392">
        <f>IF(AI12=30,1,IF(AI19&lt;&gt;"",AI19+1,""))</f>
        <v>7</v>
      </c>
    </row>
    <row r="20" spans="1:36" s="127" customFormat="1" ht="15.75" customHeight="1">
      <c r="A20" s="138"/>
      <c r="B20" s="138"/>
      <c r="C20" s="292"/>
      <c r="D20" s="293"/>
      <c r="E20" s="683"/>
      <c r="F20" s="684"/>
      <c r="G20" s="684"/>
      <c r="H20" s="684"/>
      <c r="I20" s="684"/>
      <c r="J20" s="684"/>
      <c r="K20" s="684"/>
      <c r="L20" s="684"/>
      <c r="M20" s="684"/>
      <c r="N20" s="684"/>
      <c r="O20" s="684"/>
      <c r="P20" s="684"/>
      <c r="Q20" s="684"/>
      <c r="R20" s="685"/>
      <c r="S20" s="113"/>
      <c r="T20" s="113"/>
      <c r="U20" s="113"/>
      <c r="V20" s="390">
        <f>IF(V19&lt;&gt;"",V19+7,AB19+1)</f>
        <v>6</v>
      </c>
      <c r="W20" s="391">
        <f>IF(V20&lt;&gt;"",V20+1,"")</f>
        <v>7</v>
      </c>
      <c r="X20" s="391">
        <f>IF(W20&lt;&gt;"",W20+1,"")</f>
        <v>8</v>
      </c>
      <c r="Y20" s="391">
        <f>IF(X20&lt;&gt;"",X20+1,"")</f>
        <v>9</v>
      </c>
      <c r="Z20" s="391">
        <f>IF(Y20&lt;&gt;"",Y20+1,"")</f>
        <v>10</v>
      </c>
      <c r="AA20" s="391">
        <f>IF(AA19&lt;&gt;"",AA19+7,Z20+1)</f>
        <v>11</v>
      </c>
      <c r="AB20" s="392">
        <f>IF(AB19&lt;&gt;"",AB19+7,AA20+1)</f>
        <v>12</v>
      </c>
      <c r="AC20" s="267"/>
      <c r="AD20" s="390">
        <f>IF(AD19&lt;&gt;"",AD19+7,AJ19+1)</f>
        <v>8</v>
      </c>
      <c r="AE20" s="391">
        <f>IF(AD20&lt;&gt;"",AD20+1,"")</f>
        <v>9</v>
      </c>
      <c r="AF20" s="391">
        <f>IF(AE20&lt;&gt;"",AE20+1,"")</f>
        <v>10</v>
      </c>
      <c r="AG20" s="391">
        <f>IF(AF20&lt;&gt;"",AF20+1,"")</f>
        <v>11</v>
      </c>
      <c r="AH20" s="391">
        <f>IF(AG20&lt;&gt;"",AG20+1,"")</f>
        <v>12</v>
      </c>
      <c r="AI20" s="391">
        <f>IF(AI19&lt;&gt;"",AI19+7,AH20+1)</f>
        <v>13</v>
      </c>
      <c r="AJ20" s="392">
        <f>IF(AJ19&lt;&gt;"",AJ19+7,"")</f>
        <v>14</v>
      </c>
    </row>
    <row r="21" spans="1:36" s="127" customFormat="1" ht="15.75" customHeight="1">
      <c r="A21" s="66"/>
      <c r="B21" s="66"/>
      <c r="C21" s="271">
        <f>C17+1</f>
        <v>29</v>
      </c>
      <c r="D21" s="273" t="str">
        <f>IF(D17="","",IF(SEARCH(D17,$N$1)&gt;0,MID($N$1,SEARCH(D17,$N$1)+1,1),""))</f>
        <v>土</v>
      </c>
      <c r="E21" s="680"/>
      <c r="F21" s="681"/>
      <c r="G21" s="681"/>
      <c r="H21" s="681"/>
      <c r="I21" s="681"/>
      <c r="J21" s="681"/>
      <c r="K21" s="681"/>
      <c r="L21" s="681"/>
      <c r="M21" s="681"/>
      <c r="N21" s="681"/>
      <c r="O21" s="681"/>
      <c r="P21" s="681"/>
      <c r="Q21" s="681"/>
      <c r="R21" s="682"/>
      <c r="S21" s="113"/>
      <c r="T21" s="113"/>
      <c r="U21" s="113"/>
      <c r="V21" s="390">
        <f>IF(V20&lt;&gt;"",V20+7,AB20+1)</f>
        <v>13</v>
      </c>
      <c r="W21" s="391">
        <f t="shared" ref="W21:AB22" si="4">IF(W20&lt;&gt;"",W20+7,"")</f>
        <v>14</v>
      </c>
      <c r="X21" s="391">
        <f t="shared" si="4"/>
        <v>15</v>
      </c>
      <c r="Y21" s="391">
        <f t="shared" si="4"/>
        <v>16</v>
      </c>
      <c r="Z21" s="391">
        <f t="shared" si="4"/>
        <v>17</v>
      </c>
      <c r="AA21" s="460">
        <f t="shared" si="4"/>
        <v>18</v>
      </c>
      <c r="AB21" s="392">
        <f t="shared" si="4"/>
        <v>19</v>
      </c>
      <c r="AC21" s="267"/>
      <c r="AD21" s="390">
        <f>IF(AD20&lt;&gt;"",AD20+7,AJ20+1)</f>
        <v>15</v>
      </c>
      <c r="AE21" s="391">
        <f t="shared" ref="AE21:AI22" si="5">IF(AE20&lt;&gt;"",AE20+7,"")</f>
        <v>16</v>
      </c>
      <c r="AF21" s="391">
        <f t="shared" si="5"/>
        <v>17</v>
      </c>
      <c r="AG21" s="391">
        <f t="shared" si="5"/>
        <v>18</v>
      </c>
      <c r="AH21" s="391">
        <f t="shared" si="5"/>
        <v>19</v>
      </c>
      <c r="AI21" s="460">
        <f t="shared" si="5"/>
        <v>20</v>
      </c>
      <c r="AJ21" s="392">
        <f>IF(AJ20&lt;&gt;"",AJ20+7,"")</f>
        <v>21</v>
      </c>
    </row>
    <row r="22" spans="1:36" s="127" customFormat="1" ht="16.5" customHeight="1">
      <c r="A22" s="66"/>
      <c r="B22" s="66"/>
      <c r="C22" s="676"/>
      <c r="D22" s="677"/>
      <c r="E22" s="678"/>
      <c r="F22" s="666"/>
      <c r="G22" s="666"/>
      <c r="H22" s="666"/>
      <c r="I22" s="666"/>
      <c r="J22" s="666"/>
      <c r="K22" s="666"/>
      <c r="L22" s="666"/>
      <c r="M22" s="666"/>
      <c r="N22" s="666"/>
      <c r="O22" s="666"/>
      <c r="P22" s="666"/>
      <c r="Q22" s="666"/>
      <c r="R22" s="679"/>
      <c r="S22" s="113"/>
      <c r="T22" s="113"/>
      <c r="U22" s="113"/>
      <c r="V22" s="390">
        <f>IF(V21&lt;&gt;"",V21+7,AB21+1)</f>
        <v>20</v>
      </c>
      <c r="W22" s="391">
        <f t="shared" si="4"/>
        <v>21</v>
      </c>
      <c r="X22" s="391">
        <f t="shared" si="4"/>
        <v>22</v>
      </c>
      <c r="Y22" s="391">
        <f t="shared" si="4"/>
        <v>23</v>
      </c>
      <c r="Z22" s="391">
        <f t="shared" si="4"/>
        <v>24</v>
      </c>
      <c r="AA22" s="391">
        <f t="shared" si="4"/>
        <v>25</v>
      </c>
      <c r="AB22" s="392">
        <f t="shared" si="4"/>
        <v>26</v>
      </c>
      <c r="AC22" s="267"/>
      <c r="AD22" s="390">
        <f>IF(AD21&lt;&gt;"",AD21+7,AJ21+1)</f>
        <v>22</v>
      </c>
      <c r="AE22" s="391">
        <f t="shared" si="5"/>
        <v>23</v>
      </c>
      <c r="AF22" s="391">
        <f t="shared" si="5"/>
        <v>24</v>
      </c>
      <c r="AG22" s="391">
        <f t="shared" si="5"/>
        <v>25</v>
      </c>
      <c r="AH22" s="391">
        <f t="shared" si="5"/>
        <v>26</v>
      </c>
      <c r="AI22" s="391">
        <f t="shared" si="5"/>
        <v>27</v>
      </c>
      <c r="AJ22" s="392">
        <f>IF(AJ21&lt;&gt;"",AJ21+7,"")</f>
        <v>28</v>
      </c>
    </row>
    <row r="23" spans="1:36" s="127" customFormat="1" ht="16.5" customHeight="1">
      <c r="A23" s="138"/>
      <c r="B23" s="138"/>
      <c r="C23" s="292"/>
      <c r="D23" s="293"/>
      <c r="E23" s="678"/>
      <c r="F23" s="666"/>
      <c r="G23" s="666"/>
      <c r="H23" s="666"/>
      <c r="I23" s="666"/>
      <c r="J23" s="666"/>
      <c r="K23" s="666"/>
      <c r="L23" s="666"/>
      <c r="M23" s="666"/>
      <c r="N23" s="666"/>
      <c r="O23" s="666"/>
      <c r="P23" s="666"/>
      <c r="Q23" s="666"/>
      <c r="R23" s="679"/>
      <c r="S23" s="113"/>
      <c r="T23" s="113"/>
      <c r="U23" s="113"/>
      <c r="V23" s="390">
        <f>IF(V22&lt;&gt;"",IF(V22+7&gt;28+$AJ$3,"",V22+7),"")</f>
        <v>27</v>
      </c>
      <c r="W23" s="391">
        <f t="shared" ref="W23:AB24" si="6">IF(V23&lt;&gt;"",IF(V23&gt;=28+$AJ$3,"",V23+1),"")</f>
        <v>28</v>
      </c>
      <c r="X23" s="391" t="str">
        <f t="shared" si="6"/>
        <v/>
      </c>
      <c r="Y23" s="391" t="str">
        <f t="shared" si="6"/>
        <v/>
      </c>
      <c r="Z23" s="391" t="str">
        <f t="shared" si="6"/>
        <v/>
      </c>
      <c r="AA23" s="391" t="str">
        <f t="shared" si="6"/>
        <v/>
      </c>
      <c r="AB23" s="391" t="str">
        <f t="shared" si="6"/>
        <v/>
      </c>
      <c r="AC23" s="267"/>
      <c r="AD23" s="390">
        <f>IF(AD22&lt;&gt;"",AD22+7,AJ22+1)</f>
        <v>29</v>
      </c>
      <c r="AE23" s="391">
        <f t="shared" ref="AE23:AJ24" si="7">IF(AD23&lt;&gt;"",IF(AD23&gt;=31,"",AD23+1),"")</f>
        <v>30</v>
      </c>
      <c r="AF23" s="391">
        <f t="shared" si="7"/>
        <v>31</v>
      </c>
      <c r="AG23" s="391" t="str">
        <f t="shared" si="7"/>
        <v/>
      </c>
      <c r="AH23" s="391" t="str">
        <f t="shared" si="7"/>
        <v/>
      </c>
      <c r="AI23" s="391" t="str">
        <f t="shared" si="7"/>
        <v/>
      </c>
      <c r="AJ23" s="392" t="str">
        <f t="shared" si="7"/>
        <v/>
      </c>
    </row>
    <row r="24" spans="1:36" s="127" customFormat="1" ht="15.75" customHeight="1">
      <c r="A24" s="138"/>
      <c r="B24" s="138"/>
      <c r="C24" s="292"/>
      <c r="D24" s="293"/>
      <c r="E24" s="683"/>
      <c r="F24" s="684"/>
      <c r="G24" s="684"/>
      <c r="H24" s="684"/>
      <c r="I24" s="684"/>
      <c r="J24" s="684"/>
      <c r="K24" s="684"/>
      <c r="L24" s="684"/>
      <c r="M24" s="684"/>
      <c r="N24" s="684"/>
      <c r="O24" s="684"/>
      <c r="P24" s="684"/>
      <c r="Q24" s="684"/>
      <c r="R24" s="685"/>
      <c r="S24" s="113"/>
      <c r="T24" s="113"/>
      <c r="U24" s="113"/>
      <c r="V24" s="390" t="str">
        <f>IF(V23&lt;&gt;"",IF(V23+7&gt;28+$AJ$3,"",V23+7),"")</f>
        <v/>
      </c>
      <c r="W24" s="391" t="str">
        <f t="shared" si="6"/>
        <v/>
      </c>
      <c r="X24" s="391" t="str">
        <f t="shared" si="6"/>
        <v/>
      </c>
      <c r="Y24" s="391" t="str">
        <f t="shared" si="6"/>
        <v/>
      </c>
      <c r="Z24" s="391" t="str">
        <f t="shared" si="6"/>
        <v/>
      </c>
      <c r="AA24" s="391" t="str">
        <f t="shared" si="6"/>
        <v/>
      </c>
      <c r="AB24" s="391" t="str">
        <f t="shared" si="6"/>
        <v/>
      </c>
      <c r="AC24" s="267"/>
      <c r="AD24" s="390" t="str">
        <f>IF(AD23&lt;&gt;"",IF(AD23+7&gt;31,"",AD23+7),"")</f>
        <v/>
      </c>
      <c r="AE24" s="391" t="str">
        <f t="shared" si="7"/>
        <v/>
      </c>
      <c r="AF24" s="391" t="str">
        <f t="shared" si="7"/>
        <v/>
      </c>
      <c r="AG24" s="391" t="str">
        <f t="shared" si="7"/>
        <v/>
      </c>
      <c r="AH24" s="391" t="str">
        <f t="shared" si="7"/>
        <v/>
      </c>
      <c r="AI24" s="391" t="str">
        <f t="shared" si="7"/>
        <v/>
      </c>
      <c r="AJ24" s="392" t="str">
        <f t="shared" si="7"/>
        <v/>
      </c>
    </row>
    <row r="25" spans="1:36" s="127" customFormat="1" ht="15.75" customHeight="1">
      <c r="A25" s="66"/>
      <c r="B25" s="66"/>
      <c r="C25" s="271">
        <f>C21+1</f>
        <v>30</v>
      </c>
      <c r="D25" s="273" t="str">
        <f>IF(D21="","",IF(SEARCH(D21,$N$1)&gt;0,MID($N$1,SEARCH(D21,$N$1)+1,1),""))</f>
        <v>日</v>
      </c>
      <c r="E25" s="680"/>
      <c r="F25" s="681"/>
      <c r="G25" s="681"/>
      <c r="H25" s="681"/>
      <c r="I25" s="681"/>
      <c r="J25" s="681"/>
      <c r="K25" s="681"/>
      <c r="L25" s="681"/>
      <c r="M25" s="681"/>
      <c r="N25" s="681"/>
      <c r="O25" s="681"/>
      <c r="P25" s="681"/>
      <c r="Q25" s="681"/>
      <c r="R25" s="682"/>
      <c r="S25" s="749"/>
      <c r="T25" s="749"/>
      <c r="U25" s="204"/>
      <c r="V25" s="171"/>
      <c r="W25" s="172"/>
      <c r="X25" s="172"/>
      <c r="Y25" s="172"/>
      <c r="Z25" s="172"/>
      <c r="AA25" s="172"/>
      <c r="AB25" s="173"/>
      <c r="AC25" s="172"/>
      <c r="AD25" s="171"/>
      <c r="AE25" s="172"/>
      <c r="AF25" s="172"/>
      <c r="AG25" s="172"/>
      <c r="AH25" s="172"/>
      <c r="AI25" s="172"/>
      <c r="AJ25" s="173"/>
    </row>
    <row r="26" spans="1:36" s="127" customFormat="1" ht="16.5" customHeight="1">
      <c r="A26" s="66"/>
      <c r="B26" s="66"/>
      <c r="C26" s="676"/>
      <c r="D26" s="677"/>
      <c r="E26" s="678"/>
      <c r="F26" s="666"/>
      <c r="G26" s="666"/>
      <c r="H26" s="666"/>
      <c r="I26" s="666"/>
      <c r="J26" s="666"/>
      <c r="K26" s="666"/>
      <c r="L26" s="666"/>
      <c r="M26" s="666"/>
      <c r="N26" s="666"/>
      <c r="O26" s="666"/>
      <c r="P26" s="666"/>
      <c r="Q26" s="666"/>
      <c r="R26" s="679"/>
      <c r="S26" s="749"/>
      <c r="T26" s="749"/>
      <c r="U26" s="204"/>
      <c r="V26" s="171"/>
      <c r="W26" s="172"/>
      <c r="X26" s="172"/>
      <c r="Y26" s="172"/>
      <c r="Z26" s="172"/>
      <c r="AA26" s="172"/>
      <c r="AB26" s="173"/>
      <c r="AC26" s="172"/>
      <c r="AD26" s="171"/>
      <c r="AE26" s="172"/>
      <c r="AF26" s="172"/>
      <c r="AG26" s="172"/>
      <c r="AH26" s="172"/>
      <c r="AI26" s="172"/>
      <c r="AJ26" s="173"/>
    </row>
    <row r="27" spans="1:36" s="127" customFormat="1" ht="16.5" customHeight="1">
      <c r="A27" s="138"/>
      <c r="B27" s="138"/>
      <c r="C27" s="292"/>
      <c r="D27" s="293"/>
      <c r="E27" s="678"/>
      <c r="F27" s="666"/>
      <c r="G27" s="666"/>
      <c r="H27" s="666"/>
      <c r="I27" s="666"/>
      <c r="J27" s="666"/>
      <c r="K27" s="666"/>
      <c r="L27" s="666"/>
      <c r="M27" s="666"/>
      <c r="N27" s="666"/>
      <c r="O27" s="666"/>
      <c r="P27" s="666"/>
      <c r="Q27" s="666"/>
      <c r="R27" s="679"/>
      <c r="S27" s="749"/>
      <c r="T27" s="749"/>
      <c r="U27" s="204"/>
      <c r="V27" s="435">
        <f>INT(20.8431+0.242194*(年表!$F$3+1-1980)-INT((年表!$F$3+1-1980)/4))</f>
        <v>21</v>
      </c>
      <c r="W27" s="172"/>
      <c r="X27" s="172"/>
      <c r="Y27" s="172"/>
      <c r="Z27" s="172"/>
      <c r="AA27" s="172"/>
      <c r="AB27" s="173"/>
      <c r="AC27" s="172"/>
      <c r="AD27" s="171"/>
      <c r="AE27" s="172"/>
      <c r="AF27" s="172"/>
      <c r="AG27" s="172"/>
      <c r="AH27" s="172"/>
      <c r="AI27" s="172"/>
      <c r="AJ27" s="173"/>
    </row>
    <row r="28" spans="1:36" s="127" customFormat="1" ht="15.75" customHeight="1">
      <c r="A28" s="138"/>
      <c r="B28" s="138"/>
      <c r="C28" s="292"/>
      <c r="D28" s="293"/>
      <c r="E28" s="683"/>
      <c r="F28" s="684"/>
      <c r="G28" s="684"/>
      <c r="H28" s="684"/>
      <c r="I28" s="684"/>
      <c r="J28" s="684"/>
      <c r="K28" s="684"/>
      <c r="L28" s="684"/>
      <c r="M28" s="684"/>
      <c r="N28" s="684"/>
      <c r="O28" s="684"/>
      <c r="P28" s="684"/>
      <c r="Q28" s="684"/>
      <c r="R28" s="685"/>
      <c r="S28" s="204"/>
      <c r="T28" s="204"/>
      <c r="U28" s="204"/>
      <c r="V28" s="190">
        <f>1-SIGN(MOD($Z$2,4))</f>
        <v>0</v>
      </c>
      <c r="W28" s="757" t="s">
        <v>98</v>
      </c>
      <c r="X28" s="757"/>
      <c r="Y28" s="624" t="s">
        <v>99</v>
      </c>
      <c r="Z28" s="624"/>
      <c r="AA28" s="624"/>
      <c r="AB28" s="174"/>
      <c r="AC28" s="172"/>
      <c r="AD28" s="171"/>
      <c r="AE28" s="757" t="s">
        <v>100</v>
      </c>
      <c r="AF28" s="757"/>
      <c r="AG28" s="624" t="s">
        <v>101</v>
      </c>
      <c r="AH28" s="624"/>
      <c r="AI28" s="624"/>
      <c r="AJ28" s="173"/>
    </row>
    <row r="29" spans="1:36" s="127" customFormat="1" ht="15.75" customHeight="1">
      <c r="A29" s="66"/>
      <c r="B29" s="66"/>
      <c r="C29" s="271">
        <f>C25+1</f>
        <v>31</v>
      </c>
      <c r="D29" s="273" t="str">
        <f>IF(D25="","",IF(SEARCH(D25,$N$1)&gt;0,MID($N$1,SEARCH(D25,$N$1)+1,1),""))</f>
        <v>月</v>
      </c>
      <c r="E29" s="680"/>
      <c r="F29" s="681"/>
      <c r="G29" s="681"/>
      <c r="H29" s="681"/>
      <c r="I29" s="681"/>
      <c r="J29" s="681"/>
      <c r="K29" s="681"/>
      <c r="L29" s="681"/>
      <c r="M29" s="681"/>
      <c r="N29" s="681"/>
      <c r="O29" s="681"/>
      <c r="P29" s="681"/>
      <c r="Q29" s="681"/>
      <c r="R29" s="682"/>
      <c r="S29" s="204"/>
      <c r="T29" s="204"/>
      <c r="U29" s="204"/>
      <c r="V29" s="326" t="s">
        <v>32</v>
      </c>
      <c r="W29" s="327" t="s">
        <v>33</v>
      </c>
      <c r="X29" s="327" t="s">
        <v>70</v>
      </c>
      <c r="Y29" s="327" t="s">
        <v>35</v>
      </c>
      <c r="Z29" s="327" t="s">
        <v>36</v>
      </c>
      <c r="AA29" s="327" t="s">
        <v>37</v>
      </c>
      <c r="AB29" s="328" t="s">
        <v>38</v>
      </c>
      <c r="AC29" s="208"/>
      <c r="AD29" s="326" t="s">
        <v>32</v>
      </c>
      <c r="AE29" s="327" t="s">
        <v>33</v>
      </c>
      <c r="AF29" s="327" t="s">
        <v>70</v>
      </c>
      <c r="AG29" s="327" t="s">
        <v>35</v>
      </c>
      <c r="AH29" s="327" t="s">
        <v>36</v>
      </c>
      <c r="AI29" s="327" t="s">
        <v>37</v>
      </c>
      <c r="AJ29" s="328" t="s">
        <v>38</v>
      </c>
    </row>
    <row r="30" spans="1:36" s="127" customFormat="1" ht="16.5" customHeight="1">
      <c r="A30" s="66"/>
      <c r="B30" s="66"/>
      <c r="C30" s="676"/>
      <c r="D30" s="677"/>
      <c r="E30" s="678"/>
      <c r="F30" s="666"/>
      <c r="G30" s="666"/>
      <c r="H30" s="666"/>
      <c r="I30" s="666"/>
      <c r="J30" s="666"/>
      <c r="K30" s="666"/>
      <c r="L30" s="666"/>
      <c r="M30" s="666"/>
      <c r="N30" s="666"/>
      <c r="O30" s="666"/>
      <c r="P30" s="666"/>
      <c r="Q30" s="666"/>
      <c r="R30" s="679"/>
      <c r="S30" s="113"/>
      <c r="T30" s="113"/>
      <c r="U30" s="113"/>
      <c r="V30" s="390" t="str">
        <f>IF(AB22=28+$AJ$3,1,IF(AB23=28+$AJ$3,1,""))</f>
        <v/>
      </c>
      <c r="W30" s="391" t="str">
        <f t="shared" ref="W30:AB30" si="8">IF(V23=28+$AJ$3,1,IF(V30&lt;&gt;"",V30+1,""))</f>
        <v/>
      </c>
      <c r="X30" s="391">
        <f t="shared" si="8"/>
        <v>1</v>
      </c>
      <c r="Y30" s="391">
        <f t="shared" si="8"/>
        <v>2</v>
      </c>
      <c r="Z30" s="391">
        <f t="shared" si="8"/>
        <v>3</v>
      </c>
      <c r="AA30" s="460">
        <f t="shared" si="8"/>
        <v>4</v>
      </c>
      <c r="AB30" s="392">
        <f t="shared" si="8"/>
        <v>5</v>
      </c>
      <c r="AC30" s="267"/>
      <c r="AD30" s="390" t="str">
        <f>IF(AJ23=31,1,"")</f>
        <v/>
      </c>
      <c r="AE30" s="391" t="str">
        <f>IF(AD24=31,1,IF(AD30&lt;&gt;"",AD30+1,""))</f>
        <v/>
      </c>
      <c r="AF30" s="391" t="str">
        <f>IF(AE24=31,1,IF(AE30&lt;&gt;"",AE30+1,""))</f>
        <v/>
      </c>
      <c r="AG30" s="391">
        <f>IF(AF23=31,1,IF(AF30&lt;&gt;"",AF30+1,""))</f>
        <v>1</v>
      </c>
      <c r="AH30" s="391">
        <f>IF(AG23=31,1,IF(AG30&lt;&gt;"",AG30+1,""))</f>
        <v>2</v>
      </c>
      <c r="AI30" s="460">
        <f>IF(AH23=31,1,IF(AH30&lt;&gt;"",AH30+1,""))</f>
        <v>3</v>
      </c>
      <c r="AJ30" s="392">
        <f>IF(AI23=31,1,IF(AI30&lt;&gt;"",AI30+1,""))</f>
        <v>4</v>
      </c>
    </row>
    <row r="31" spans="1:36" s="127" customFormat="1" ht="16.5" customHeight="1">
      <c r="A31" s="138"/>
      <c r="B31" s="138"/>
      <c r="C31" s="292"/>
      <c r="D31" s="293"/>
      <c r="E31" s="678"/>
      <c r="F31" s="666"/>
      <c r="G31" s="666"/>
      <c r="H31" s="666"/>
      <c r="I31" s="666"/>
      <c r="J31" s="666"/>
      <c r="K31" s="666"/>
      <c r="L31" s="666"/>
      <c r="M31" s="666"/>
      <c r="N31" s="666"/>
      <c r="O31" s="666"/>
      <c r="P31" s="666"/>
      <c r="Q31" s="666"/>
      <c r="R31" s="679"/>
      <c r="S31" s="113"/>
      <c r="T31" s="113"/>
      <c r="U31" s="113"/>
      <c r="V31" s="390">
        <f>IF(V30&lt;&gt;"",V30+7,AB30+1)</f>
        <v>6</v>
      </c>
      <c r="W31" s="391">
        <f>IF(V31&lt;&gt;"",V31+1,"")</f>
        <v>7</v>
      </c>
      <c r="X31" s="391">
        <f>IF(W31&lt;&gt;"",W31+1,"")</f>
        <v>8</v>
      </c>
      <c r="Y31" s="391">
        <f>IF(X31&lt;&gt;"",X31+1,"")</f>
        <v>9</v>
      </c>
      <c r="Z31" s="391">
        <f>IF(Y31&lt;&gt;"",Y31+1,"")</f>
        <v>10</v>
      </c>
      <c r="AA31" s="391">
        <f>IF(AA30&lt;&gt;"",AA30+7,Z31+1)</f>
        <v>11</v>
      </c>
      <c r="AB31" s="409">
        <f>IF(AB30&lt;&gt;"",AB30+7,AA31+1)</f>
        <v>12</v>
      </c>
      <c r="AC31" s="267"/>
      <c r="AD31" s="390">
        <f>IF(AD30&lt;&gt;"",AD30+7,AJ30+1)</f>
        <v>5</v>
      </c>
      <c r="AE31" s="391">
        <f>IF(AD31&lt;&gt;"",AD31+1,"")</f>
        <v>6</v>
      </c>
      <c r="AF31" s="391">
        <f>IF(AE31&lt;&gt;"",AE31+1,"")</f>
        <v>7</v>
      </c>
      <c r="AG31" s="391">
        <f>IF(AF31&lt;&gt;"",AF31+1,"")</f>
        <v>8</v>
      </c>
      <c r="AH31" s="391">
        <f>IF(AG31&lt;&gt;"",AG31+1,"")</f>
        <v>9</v>
      </c>
      <c r="AI31" s="391">
        <f>IF(AI30&lt;&gt;"",AI30+7,AH31+1)</f>
        <v>10</v>
      </c>
      <c r="AJ31" s="392">
        <f>IF(AJ30&lt;&gt;"",AJ30+7,"")</f>
        <v>11</v>
      </c>
    </row>
    <row r="32" spans="1:36" s="127" customFormat="1" ht="16.5" customHeight="1">
      <c r="A32" s="138"/>
      <c r="B32" s="138"/>
      <c r="C32" s="292"/>
      <c r="D32" s="293"/>
      <c r="E32" s="678"/>
      <c r="F32" s="666"/>
      <c r="G32" s="666"/>
      <c r="H32" s="666"/>
      <c r="I32" s="666"/>
      <c r="J32" s="666"/>
      <c r="K32" s="666"/>
      <c r="L32" s="666"/>
      <c r="M32" s="666"/>
      <c r="N32" s="666"/>
      <c r="O32" s="666"/>
      <c r="P32" s="666"/>
      <c r="Q32" s="666"/>
      <c r="R32" s="679"/>
      <c r="S32" s="113"/>
      <c r="T32" s="113"/>
      <c r="U32" s="113"/>
      <c r="V32" s="390">
        <f>IF(V31&lt;&gt;"",V31+7,AB31+1)</f>
        <v>13</v>
      </c>
      <c r="W32" s="391">
        <f t="shared" ref="W32:AA33" si="9">IF(W31&lt;&gt;"",W31+7,"")</f>
        <v>14</v>
      </c>
      <c r="X32" s="391">
        <f t="shared" si="9"/>
        <v>15</v>
      </c>
      <c r="Y32" s="391">
        <f t="shared" si="9"/>
        <v>16</v>
      </c>
      <c r="Z32" s="391">
        <f t="shared" si="9"/>
        <v>17</v>
      </c>
      <c r="AA32" s="460">
        <f t="shared" si="9"/>
        <v>18</v>
      </c>
      <c r="AB32" s="392">
        <f>IF(AB31&lt;&gt;"",AB31+7,AA32+1)</f>
        <v>19</v>
      </c>
      <c r="AC32" s="267"/>
      <c r="AD32" s="390">
        <f>IF(AD31&lt;&gt;"",AD31+7,AJ31+1)</f>
        <v>12</v>
      </c>
      <c r="AE32" s="391">
        <f t="shared" ref="AE32:AI33" si="10">IF(AE31&lt;&gt;"",AE31+7,"")</f>
        <v>13</v>
      </c>
      <c r="AF32" s="391">
        <f t="shared" si="10"/>
        <v>14</v>
      </c>
      <c r="AG32" s="391">
        <f t="shared" si="10"/>
        <v>15</v>
      </c>
      <c r="AH32" s="391">
        <f t="shared" si="10"/>
        <v>16</v>
      </c>
      <c r="AI32" s="460">
        <f t="shared" si="10"/>
        <v>17</v>
      </c>
      <c r="AJ32" s="392">
        <f>IF(AJ31&lt;&gt;"",AJ31+7,"")</f>
        <v>18</v>
      </c>
    </row>
    <row r="33" spans="1:39" s="127" customFormat="1" ht="16.5" customHeight="1">
      <c r="A33" s="66"/>
      <c r="B33" s="66"/>
      <c r="C33" s="291"/>
      <c r="D33" s="298"/>
      <c r="E33" s="678"/>
      <c r="F33" s="666"/>
      <c r="G33" s="666"/>
      <c r="H33" s="666"/>
      <c r="I33" s="666"/>
      <c r="J33" s="666"/>
      <c r="K33" s="666"/>
      <c r="L33" s="666"/>
      <c r="M33" s="666"/>
      <c r="N33" s="666"/>
      <c r="O33" s="666"/>
      <c r="P33" s="666"/>
      <c r="Q33" s="666"/>
      <c r="R33" s="679"/>
      <c r="S33" s="113"/>
      <c r="T33" s="113"/>
      <c r="U33" s="113"/>
      <c r="V33" s="410">
        <f>IF(V32&lt;&gt;"",V32+7,AB32+1)</f>
        <v>20</v>
      </c>
      <c r="W33" s="391">
        <f t="shared" si="9"/>
        <v>21</v>
      </c>
      <c r="X33" s="391">
        <f t="shared" si="9"/>
        <v>22</v>
      </c>
      <c r="Y33" s="391">
        <f t="shared" si="9"/>
        <v>23</v>
      </c>
      <c r="Z33" s="391">
        <f t="shared" si="9"/>
        <v>24</v>
      </c>
      <c r="AA33" s="391">
        <f t="shared" si="9"/>
        <v>25</v>
      </c>
      <c r="AB33" s="392">
        <f>IF(AB32&lt;&gt;"",AB32+7,AA33+1)</f>
        <v>26</v>
      </c>
      <c r="AC33" s="267"/>
      <c r="AD33" s="390">
        <f>IF(AD32&lt;&gt;"",AD32+7,AJ32+1)</f>
        <v>19</v>
      </c>
      <c r="AE33" s="391">
        <f t="shared" si="10"/>
        <v>20</v>
      </c>
      <c r="AF33" s="391">
        <f t="shared" si="10"/>
        <v>21</v>
      </c>
      <c r="AG33" s="391">
        <f t="shared" si="10"/>
        <v>22</v>
      </c>
      <c r="AH33" s="391">
        <f t="shared" si="10"/>
        <v>23</v>
      </c>
      <c r="AI33" s="391">
        <f t="shared" si="10"/>
        <v>24</v>
      </c>
      <c r="AJ33" s="392">
        <f>IF(AJ32&lt;&gt;"",AJ32+7,"")</f>
        <v>25</v>
      </c>
    </row>
    <row r="34" spans="1:39" s="127" customFormat="1" ht="15.75" customHeight="1">
      <c r="A34" s="66"/>
      <c r="B34" s="66"/>
      <c r="C34" s="692"/>
      <c r="D34" s="693"/>
      <c r="E34" s="678"/>
      <c r="F34" s="666"/>
      <c r="G34" s="666"/>
      <c r="H34" s="666"/>
      <c r="I34" s="666"/>
      <c r="J34" s="666"/>
      <c r="K34" s="666"/>
      <c r="L34" s="666"/>
      <c r="M34" s="666"/>
      <c r="N34" s="666"/>
      <c r="O34" s="666"/>
      <c r="P34" s="666"/>
      <c r="Q34" s="666"/>
      <c r="R34" s="679"/>
      <c r="S34" s="113"/>
      <c r="T34" s="113"/>
      <c r="U34" s="113"/>
      <c r="V34" s="390">
        <f>IF(V33&lt;&gt;"",V33+7,AB33+1)</f>
        <v>27</v>
      </c>
      <c r="W34" s="391">
        <f t="shared" ref="W34:AB35" si="11">IF(V34&lt;&gt;"",IF(V34&gt;=31,"",V34+1),"")</f>
        <v>28</v>
      </c>
      <c r="X34" s="391">
        <f t="shared" si="11"/>
        <v>29</v>
      </c>
      <c r="Y34" s="391">
        <f t="shared" si="11"/>
        <v>30</v>
      </c>
      <c r="Z34" s="391">
        <f t="shared" si="11"/>
        <v>31</v>
      </c>
      <c r="AA34" s="391" t="str">
        <f t="shared" si="11"/>
        <v/>
      </c>
      <c r="AB34" s="392" t="str">
        <f t="shared" si="11"/>
        <v/>
      </c>
      <c r="AC34" s="267"/>
      <c r="AD34" s="390">
        <f>IF(AD33&lt;&gt;"",IF(AD33+7&gt;30,"",AD33+7),"")</f>
        <v>26</v>
      </c>
      <c r="AE34" s="391">
        <f t="shared" ref="AE34:AJ34" si="12">IF(AD34&lt;&gt;"",IF(AD34&gt;=30,"",AD34+1),"")</f>
        <v>27</v>
      </c>
      <c r="AF34" s="391">
        <f t="shared" si="12"/>
        <v>28</v>
      </c>
      <c r="AG34" s="391">
        <f t="shared" si="12"/>
        <v>29</v>
      </c>
      <c r="AH34" s="391">
        <f t="shared" si="12"/>
        <v>30</v>
      </c>
      <c r="AI34" s="391" t="str">
        <f t="shared" si="12"/>
        <v/>
      </c>
      <c r="AJ34" s="392" t="str">
        <f t="shared" si="12"/>
        <v/>
      </c>
    </row>
    <row r="35" spans="1:39" s="127" customFormat="1" ht="15.75" customHeight="1">
      <c r="A35" s="66"/>
      <c r="B35" s="66"/>
      <c r="C35" s="291"/>
      <c r="D35" s="298"/>
      <c r="E35" s="678"/>
      <c r="F35" s="666"/>
      <c r="G35" s="666"/>
      <c r="H35" s="666"/>
      <c r="I35" s="666"/>
      <c r="J35" s="666"/>
      <c r="K35" s="666"/>
      <c r="L35" s="666"/>
      <c r="M35" s="666"/>
      <c r="N35" s="666"/>
      <c r="O35" s="666"/>
      <c r="P35" s="666"/>
      <c r="Q35" s="666"/>
      <c r="R35" s="679"/>
      <c r="S35" s="113"/>
      <c r="T35" s="113"/>
      <c r="U35" s="113"/>
      <c r="V35" s="390" t="str">
        <f>IF(V34&lt;&gt;"",IF(V34+7&gt;31,"",V34+7),"")</f>
        <v/>
      </c>
      <c r="W35" s="391" t="str">
        <f t="shared" si="11"/>
        <v/>
      </c>
      <c r="X35" s="391" t="str">
        <f t="shared" si="11"/>
        <v/>
      </c>
      <c r="Y35" s="391" t="str">
        <f t="shared" si="11"/>
        <v/>
      </c>
      <c r="Z35" s="391" t="str">
        <f t="shared" si="11"/>
        <v/>
      </c>
      <c r="AA35" s="391" t="str">
        <f t="shared" si="11"/>
        <v/>
      </c>
      <c r="AB35" s="392" t="str">
        <f t="shared" si="11"/>
        <v/>
      </c>
      <c r="AC35" s="267"/>
      <c r="AD35" s="390" t="str">
        <f>IF(AD34&lt;&gt;"",IF(AD34+7&gt;30,"",AD34+7),"")</f>
        <v/>
      </c>
      <c r="AE35" s="391" t="str">
        <f t="shared" ref="AE35:AJ35" si="13">IF(AD35&lt;&gt;"",IF(AD35&gt;=31,"",AD35+1),"")</f>
        <v/>
      </c>
      <c r="AF35" s="391" t="str">
        <f t="shared" si="13"/>
        <v/>
      </c>
      <c r="AG35" s="391" t="str">
        <f t="shared" si="13"/>
        <v/>
      </c>
      <c r="AH35" s="391" t="str">
        <f t="shared" si="13"/>
        <v/>
      </c>
      <c r="AI35" s="391" t="str">
        <f t="shared" si="13"/>
        <v/>
      </c>
      <c r="AJ35" s="392" t="str">
        <f t="shared" si="13"/>
        <v/>
      </c>
    </row>
    <row r="36" spans="1:39" s="127" customFormat="1" ht="16.5" customHeight="1">
      <c r="A36" s="66"/>
      <c r="B36" s="66"/>
      <c r="C36" s="708"/>
      <c r="D36" s="709"/>
      <c r="E36" s="683"/>
      <c r="F36" s="684"/>
      <c r="G36" s="684"/>
      <c r="H36" s="684"/>
      <c r="I36" s="684"/>
      <c r="J36" s="684"/>
      <c r="K36" s="684"/>
      <c r="L36" s="684"/>
      <c r="M36" s="684"/>
      <c r="N36" s="684"/>
      <c r="O36" s="684"/>
      <c r="P36" s="684"/>
      <c r="Q36" s="684"/>
      <c r="R36" s="685"/>
      <c r="S36" s="113"/>
      <c r="T36" s="113"/>
      <c r="U36" s="113"/>
      <c r="V36" s="168"/>
      <c r="W36" s="166"/>
      <c r="X36" s="166"/>
      <c r="Y36" s="166"/>
      <c r="Z36" s="166"/>
      <c r="AA36" s="166"/>
      <c r="AB36" s="163"/>
      <c r="AC36" s="113"/>
      <c r="AD36" s="168"/>
      <c r="AE36" s="166"/>
      <c r="AF36" s="166"/>
      <c r="AG36" s="166"/>
      <c r="AH36" s="166"/>
      <c r="AI36" s="166"/>
      <c r="AJ36" s="163"/>
    </row>
    <row r="37" spans="1:39" s="127" customFormat="1" ht="6" customHeight="1">
      <c r="A37" s="66"/>
      <c r="B37" s="66"/>
      <c r="C37" s="114"/>
      <c r="D37" s="114"/>
      <c r="E37" s="115"/>
      <c r="F37" s="115"/>
      <c r="G37" s="115"/>
      <c r="H37" s="115"/>
      <c r="I37" s="115"/>
      <c r="J37" s="115"/>
      <c r="K37" s="115"/>
      <c r="L37" s="115"/>
      <c r="M37" s="115"/>
      <c r="N37" s="115"/>
      <c r="O37" s="115"/>
      <c r="P37" s="115"/>
      <c r="Q37" s="64"/>
      <c r="AL37" s="114"/>
      <c r="AM37" s="115"/>
    </row>
    <row r="38" spans="1:39" s="127" customFormat="1" ht="15" customHeight="1">
      <c r="A38" s="91"/>
      <c r="B38" s="66"/>
      <c r="C38" s="114"/>
      <c r="D38" s="114"/>
      <c r="E38" s="115"/>
      <c r="F38" s="115"/>
      <c r="G38" s="115"/>
      <c r="H38" s="625" t="s">
        <v>64</v>
      </c>
      <c r="I38" s="625"/>
      <c r="J38" s="625"/>
      <c r="K38" s="625"/>
      <c r="L38" s="625"/>
      <c r="M38" s="115"/>
      <c r="N38" s="115"/>
      <c r="O38" s="115"/>
      <c r="P38" s="115"/>
      <c r="Q38" s="113"/>
      <c r="R38" s="113"/>
      <c r="S38" s="191"/>
      <c r="T38" s="71"/>
      <c r="U38" s="71"/>
      <c r="V38" s="66"/>
      <c r="W38" s="114"/>
      <c r="X38" s="115"/>
      <c r="Y38" s="115"/>
      <c r="Z38" s="115"/>
      <c r="AA38" s="625" t="s">
        <v>64</v>
      </c>
      <c r="AB38" s="625"/>
      <c r="AC38" s="625"/>
      <c r="AD38" s="625"/>
      <c r="AE38" s="625"/>
      <c r="AF38" s="115"/>
      <c r="AG38" s="115"/>
      <c r="AH38" s="115"/>
      <c r="AI38" s="115"/>
      <c r="AJ38" s="66"/>
      <c r="AK38" s="227"/>
      <c r="AL38" s="246"/>
    </row>
    <row r="39" spans="1:39" s="127" customFormat="1" ht="15" customHeight="1">
      <c r="A39" s="235"/>
      <c r="B39" s="118"/>
      <c r="C39" s="114"/>
      <c r="D39" s="114"/>
      <c r="E39" s="115"/>
      <c r="F39" s="115"/>
      <c r="G39" s="115"/>
      <c r="H39" s="625"/>
      <c r="I39" s="625"/>
      <c r="J39" s="625"/>
      <c r="K39" s="625"/>
      <c r="L39" s="625"/>
      <c r="M39" s="115"/>
      <c r="N39" s="115"/>
      <c r="O39" s="115"/>
      <c r="P39" s="115"/>
      <c r="Q39" s="763"/>
      <c r="R39" s="763"/>
      <c r="S39" s="764"/>
      <c r="T39" s="413"/>
      <c r="U39" s="413"/>
      <c r="V39" s="118"/>
      <c r="W39" s="66"/>
      <c r="X39" s="115"/>
      <c r="Y39" s="115"/>
      <c r="Z39" s="115"/>
      <c r="AA39" s="625"/>
      <c r="AB39" s="625"/>
      <c r="AC39" s="625"/>
      <c r="AD39" s="625"/>
      <c r="AE39" s="625"/>
      <c r="AF39" s="115"/>
      <c r="AG39" s="115"/>
      <c r="AH39" s="115"/>
      <c r="AI39" s="115"/>
      <c r="AK39" s="654"/>
      <c r="AL39" s="654"/>
      <c r="AM39" s="115"/>
    </row>
    <row r="40" spans="1:39" s="236" customFormat="1" ht="6" customHeight="1">
      <c r="B40" s="211"/>
      <c r="C40" s="114"/>
      <c r="D40" s="114"/>
      <c r="E40" s="115"/>
      <c r="F40" s="115"/>
      <c r="G40" s="115"/>
      <c r="H40" s="203"/>
      <c r="I40" s="203"/>
      <c r="J40" s="203"/>
      <c r="K40" s="203"/>
      <c r="L40" s="203"/>
      <c r="M40" s="115"/>
      <c r="N40" s="115"/>
      <c r="O40" s="115"/>
      <c r="P40" s="115"/>
      <c r="V40" s="758"/>
      <c r="W40" s="758"/>
      <c r="X40" s="762"/>
      <c r="Y40" s="761"/>
      <c r="Z40" s="761"/>
      <c r="AA40" s="750"/>
      <c r="AC40" s="71"/>
      <c r="AD40" s="105"/>
      <c r="AE40" s="147"/>
      <c r="AF40" s="147"/>
      <c r="AG40" s="129"/>
      <c r="AH40" s="145"/>
      <c r="AI40" s="145"/>
      <c r="AJ40" s="145"/>
      <c r="AK40" s="211"/>
      <c r="AM40" s="115"/>
    </row>
    <row r="41" spans="1:39" s="236" customFormat="1" ht="12" customHeight="1">
      <c r="B41" s="237"/>
      <c r="C41" s="214"/>
      <c r="D41" s="237"/>
      <c r="E41" s="237"/>
      <c r="F41" s="237"/>
      <c r="G41" s="237"/>
      <c r="H41" s="237"/>
      <c r="I41" s="216"/>
      <c r="J41" s="216"/>
      <c r="K41" s="237"/>
      <c r="L41" s="237"/>
      <c r="M41" s="237"/>
      <c r="N41" s="237"/>
      <c r="O41" s="237"/>
      <c r="P41" s="237"/>
      <c r="Q41" s="237"/>
      <c r="R41" s="237"/>
      <c r="S41" s="237"/>
      <c r="T41" s="237"/>
      <c r="U41" s="237"/>
      <c r="V41" s="758"/>
      <c r="W41" s="758"/>
      <c r="X41" s="762"/>
      <c r="Y41" s="761"/>
      <c r="Z41" s="761"/>
      <c r="AA41" s="750"/>
      <c r="AC41" s="71"/>
      <c r="AD41" s="141"/>
      <c r="AE41" s="147"/>
      <c r="AF41" s="147"/>
      <c r="AG41" s="129"/>
      <c r="AH41" s="146"/>
      <c r="AI41" s="146"/>
      <c r="AJ41" s="146"/>
      <c r="AK41" s="218"/>
      <c r="AL41" s="218"/>
    </row>
    <row r="42" spans="1:39" s="236" customFormat="1" ht="12" customHeight="1">
      <c r="B42" s="237"/>
      <c r="C42" s="214"/>
      <c r="D42" s="237"/>
      <c r="E42" s="237"/>
      <c r="F42" s="237"/>
      <c r="G42" s="237"/>
      <c r="H42" s="237"/>
      <c r="I42" s="216"/>
      <c r="J42" s="216"/>
      <c r="K42" s="237"/>
      <c r="L42" s="237"/>
      <c r="M42" s="237"/>
      <c r="N42" s="237"/>
      <c r="O42" s="237"/>
      <c r="P42" s="237"/>
      <c r="Q42" s="237"/>
      <c r="R42" s="237"/>
      <c r="S42" s="237"/>
      <c r="T42" s="237"/>
      <c r="U42" s="237"/>
      <c r="V42" s="765" t="s">
        <v>103</v>
      </c>
      <c r="W42" s="765"/>
      <c r="X42" s="765"/>
      <c r="Y42" s="132"/>
      <c r="Z42" s="133"/>
      <c r="AA42" s="134"/>
      <c r="AB42" s="132"/>
      <c r="AC42" s="91"/>
      <c r="AD42" s="91"/>
      <c r="AE42" s="91"/>
      <c r="AF42" s="91"/>
      <c r="AG42" s="135"/>
      <c r="AH42" s="135"/>
      <c r="AI42" s="91"/>
      <c r="AJ42" s="135"/>
      <c r="AK42" s="218"/>
      <c r="AL42" s="218"/>
    </row>
    <row r="43" spans="1:39" s="236" customFormat="1" ht="6" customHeight="1">
      <c r="B43" s="237"/>
      <c r="C43" s="214"/>
      <c r="D43" s="237"/>
      <c r="E43" s="237"/>
      <c r="F43" s="237"/>
      <c r="G43" s="237"/>
      <c r="H43" s="237"/>
      <c r="I43" s="216"/>
      <c r="J43" s="216"/>
      <c r="K43" s="237"/>
      <c r="L43" s="237"/>
      <c r="M43" s="237"/>
      <c r="N43" s="237"/>
      <c r="O43" s="237"/>
      <c r="P43" s="237"/>
      <c r="Q43" s="237"/>
      <c r="R43" s="237"/>
      <c r="S43" s="237"/>
      <c r="T43" s="237"/>
      <c r="U43" s="237"/>
      <c r="V43" s="765"/>
      <c r="W43" s="765"/>
      <c r="X43" s="765"/>
      <c r="Y43" s="132"/>
      <c r="Z43" s="133"/>
      <c r="AA43" s="134"/>
      <c r="AB43" s="132"/>
      <c r="AC43" s="91"/>
      <c r="AD43" s="91"/>
      <c r="AE43" s="91"/>
      <c r="AF43" s="91"/>
      <c r="AG43" s="135"/>
      <c r="AH43" s="135"/>
      <c r="AI43" s="91"/>
      <c r="AJ43" s="135"/>
      <c r="AK43" s="218"/>
      <c r="AL43" s="218"/>
    </row>
    <row r="44" spans="1:39" s="127" customFormat="1" ht="15.75" customHeight="1">
      <c r="B44" s="113"/>
      <c r="C44" s="167"/>
      <c r="D44" s="397"/>
      <c r="E44" s="397"/>
      <c r="F44" s="380"/>
      <c r="G44" s="380"/>
      <c r="H44" s="380"/>
      <c r="I44" s="113"/>
      <c r="J44" s="113"/>
      <c r="K44" s="167"/>
      <c r="L44" s="397"/>
      <c r="M44" s="397"/>
      <c r="N44" s="380"/>
      <c r="O44" s="380"/>
      <c r="P44" s="380"/>
      <c r="Q44" s="11"/>
      <c r="R44" s="11"/>
      <c r="S44" s="113"/>
      <c r="T44" s="113"/>
      <c r="U44" s="113"/>
      <c r="V44" s="765"/>
      <c r="W44" s="765"/>
      <c r="X44" s="765"/>
      <c r="Y44" s="756"/>
      <c r="Z44" s="756"/>
      <c r="AA44" s="756"/>
      <c r="AB44" s="756"/>
      <c r="AC44" s="756"/>
      <c r="AD44" s="756"/>
      <c r="AE44" s="756"/>
      <c r="AF44" s="756"/>
      <c r="AG44" s="756"/>
      <c r="AH44" s="756"/>
      <c r="AI44" s="756"/>
      <c r="AJ44" s="136"/>
      <c r="AK44" s="179"/>
      <c r="AL44" s="179"/>
    </row>
    <row r="45" spans="1:39" s="127" customFormat="1" ht="15.75" customHeight="1">
      <c r="B45" s="113"/>
      <c r="C45" s="167"/>
      <c r="D45" s="367" t="s">
        <v>7</v>
      </c>
      <c r="E45" s="367"/>
      <c r="F45" s="365" t="s">
        <v>19</v>
      </c>
      <c r="G45" s="365"/>
      <c r="H45" s="365"/>
      <c r="I45" s="113"/>
      <c r="J45" s="113"/>
      <c r="K45" s="167"/>
      <c r="L45" s="367" t="s">
        <v>10</v>
      </c>
      <c r="M45" s="367"/>
      <c r="N45" s="365" t="s">
        <v>22</v>
      </c>
      <c r="O45" s="365"/>
      <c r="P45" s="365"/>
      <c r="Q45" s="11"/>
      <c r="R45" s="343"/>
      <c r="S45" s="113"/>
      <c r="T45" s="113"/>
      <c r="U45" s="113"/>
      <c r="V45" s="137"/>
      <c r="W45" s="110"/>
      <c r="X45" s="748"/>
      <c r="Y45" s="748"/>
      <c r="Z45" s="748"/>
      <c r="AA45" s="748"/>
      <c r="AB45" s="748"/>
      <c r="AC45" s="748"/>
      <c r="AD45" s="748"/>
      <c r="AE45" s="748"/>
      <c r="AF45" s="748"/>
      <c r="AG45" s="748"/>
      <c r="AH45" s="748"/>
      <c r="AI45" s="748"/>
      <c r="AJ45" s="748"/>
      <c r="AK45" s="179"/>
      <c r="AL45" s="179"/>
    </row>
    <row r="46" spans="1:39" s="127" customFormat="1" ht="16.5" customHeight="1">
      <c r="B46" s="113"/>
      <c r="C46" s="341" t="s">
        <v>32</v>
      </c>
      <c r="D46" s="342" t="s">
        <v>33</v>
      </c>
      <c r="E46" s="342" t="s">
        <v>70</v>
      </c>
      <c r="F46" s="342" t="s">
        <v>35</v>
      </c>
      <c r="G46" s="342" t="s">
        <v>36</v>
      </c>
      <c r="H46" s="342" t="s">
        <v>37</v>
      </c>
      <c r="I46" s="343" t="s">
        <v>38</v>
      </c>
      <c r="J46" s="209"/>
      <c r="K46" s="341" t="s">
        <v>32</v>
      </c>
      <c r="L46" s="342" t="s">
        <v>33</v>
      </c>
      <c r="M46" s="342" t="s">
        <v>70</v>
      </c>
      <c r="N46" s="342" t="s">
        <v>35</v>
      </c>
      <c r="O46" s="342" t="s">
        <v>36</v>
      </c>
      <c r="P46" s="342" t="s">
        <v>37</v>
      </c>
      <c r="Q46" s="343" t="s">
        <v>38</v>
      </c>
      <c r="R46" s="11"/>
      <c r="S46" s="113"/>
      <c r="T46" s="113"/>
      <c r="U46" s="113"/>
      <c r="V46" s="207"/>
      <c r="W46" s="207"/>
      <c r="X46" s="748"/>
      <c r="Y46" s="748"/>
      <c r="Z46" s="748"/>
      <c r="AA46" s="748"/>
      <c r="AB46" s="748"/>
      <c r="AC46" s="748"/>
      <c r="AD46" s="748"/>
      <c r="AE46" s="748"/>
      <c r="AF46" s="748"/>
      <c r="AG46" s="748"/>
      <c r="AH46" s="748"/>
      <c r="AI46" s="748"/>
      <c r="AJ46" s="748"/>
      <c r="AK46" s="179"/>
      <c r="AL46" s="179"/>
    </row>
    <row r="47" spans="1:39" s="127" customFormat="1" ht="16.5" customHeight="1">
      <c r="B47" s="113"/>
      <c r="C47" s="390" t="str">
        <f>IF($AJ$34=30,1,"")</f>
        <v/>
      </c>
      <c r="D47" s="391" t="str">
        <f>IF($AD$35=30,1,IF(C47&lt;&gt;"",C47+1,""))</f>
        <v/>
      </c>
      <c r="E47" s="391" t="str">
        <f>IF($AE$34=30,1,IF(D47&lt;&gt;"",D47+1,""))</f>
        <v/>
      </c>
      <c r="F47" s="391" t="str">
        <f>IF($AF$34=30,1,IF(E47&lt;&gt;"",E47+1,""))</f>
        <v/>
      </c>
      <c r="G47" s="391" t="str">
        <f>IF(AG35=30,1,IF(F47&lt;&gt;"",F47+1,""))</f>
        <v/>
      </c>
      <c r="H47" s="460">
        <f>IF($AH$34=30,1,IF(G47&lt;&gt;"",G47+1,""))</f>
        <v>1</v>
      </c>
      <c r="I47" s="392">
        <f>IF($AI$34=30,1,IF(H47&lt;&gt;"",H47+1,""))</f>
        <v>2</v>
      </c>
      <c r="J47" s="269"/>
      <c r="K47" s="390" t="str">
        <f>IF(I73=30,1,"")</f>
        <v/>
      </c>
      <c r="L47" s="391" t="str">
        <f>IF(C74=30,1,IF(K47&lt;&gt;"",K47+1,""))</f>
        <v/>
      </c>
      <c r="M47" s="391" t="str">
        <f>IF(D73=30,1,IF(L47&lt;&gt;"",L47+1,""))</f>
        <v/>
      </c>
      <c r="N47" s="391" t="str">
        <f>IF(E73=30,1,IF(M47&lt;&gt;"",M47+1,""))</f>
        <v/>
      </c>
      <c r="O47" s="391" t="str">
        <f>IF(F73=30,1,IF(N47&lt;&gt;"",N47+1,""))</f>
        <v/>
      </c>
      <c r="P47" s="460" t="str">
        <f>IF(G73=30,1,IF(O47&lt;&gt;"",O47+1,""))</f>
        <v/>
      </c>
      <c r="Q47" s="392">
        <f>IF(H73=30,1,IF(P47&lt;&gt;"",P47+1,""))</f>
        <v>1</v>
      </c>
      <c r="R47" s="343"/>
      <c r="S47" s="113"/>
      <c r="T47" s="113"/>
      <c r="U47" s="113"/>
      <c r="V47" s="137"/>
      <c r="W47" s="110"/>
      <c r="X47" s="748"/>
      <c r="Y47" s="748"/>
      <c r="Z47" s="748"/>
      <c r="AA47" s="748"/>
      <c r="AB47" s="748"/>
      <c r="AC47" s="748"/>
      <c r="AD47" s="748"/>
      <c r="AE47" s="748"/>
      <c r="AF47" s="748"/>
      <c r="AG47" s="748"/>
      <c r="AH47" s="748"/>
      <c r="AI47" s="748"/>
      <c r="AJ47" s="748"/>
      <c r="AK47" s="179"/>
      <c r="AL47" s="179"/>
    </row>
    <row r="48" spans="1:39" s="127" customFormat="1" ht="15" customHeight="1">
      <c r="B48" s="113"/>
      <c r="C48" s="390">
        <f>IF(C47&lt;&gt;"",C47+7,I47+1)</f>
        <v>3</v>
      </c>
      <c r="D48" s="391">
        <f>IF(C48&lt;&gt;"",C48+1,"")</f>
        <v>4</v>
      </c>
      <c r="E48" s="391">
        <f>IF(D48&lt;&gt;"",D48+1,"")</f>
        <v>5</v>
      </c>
      <c r="F48" s="391">
        <f>IF(E48&lt;&gt;"",E48+1,"")</f>
        <v>6</v>
      </c>
      <c r="G48" s="391">
        <f>IF(F48&lt;&gt;"",F48+1,"")</f>
        <v>7</v>
      </c>
      <c r="H48" s="391">
        <f>IF(H47&lt;&gt;"",H47+7,G48+1)</f>
        <v>8</v>
      </c>
      <c r="I48" s="392">
        <f>IF(I47&lt;&gt;"",I47+7,"")</f>
        <v>9</v>
      </c>
      <c r="J48" s="269"/>
      <c r="K48" s="390">
        <f>IF(K47&lt;&gt;"",K47+7,Q47+1)</f>
        <v>2</v>
      </c>
      <c r="L48" s="391">
        <f>IF(K48&lt;&gt;"",K48+1,"")</f>
        <v>3</v>
      </c>
      <c r="M48" s="391">
        <f>IF(L48&lt;&gt;"",L48+1,"")</f>
        <v>4</v>
      </c>
      <c r="N48" s="391">
        <f>IF(M48&lt;&gt;"",M48+1,"")</f>
        <v>5</v>
      </c>
      <c r="O48" s="391">
        <f>IF(N48&lt;&gt;"",N48+1,"")</f>
        <v>6</v>
      </c>
      <c r="P48" s="391">
        <f>IF(P47&lt;&gt;"",P47+7,O48+1)</f>
        <v>7</v>
      </c>
      <c r="Q48" s="392">
        <f>IF(Q47&lt;&gt;"",Q47+7,"")</f>
        <v>8</v>
      </c>
      <c r="R48" s="269"/>
      <c r="S48" s="113"/>
      <c r="T48" s="113"/>
      <c r="U48" s="113"/>
      <c r="V48" s="207"/>
      <c r="W48" s="207"/>
      <c r="X48" s="748"/>
      <c r="Y48" s="748"/>
      <c r="Z48" s="748"/>
      <c r="AA48" s="748"/>
      <c r="AB48" s="748"/>
      <c r="AC48" s="748"/>
      <c r="AD48" s="748"/>
      <c r="AE48" s="748"/>
      <c r="AF48" s="748"/>
      <c r="AG48" s="748"/>
      <c r="AH48" s="748"/>
      <c r="AI48" s="748"/>
      <c r="AJ48" s="748"/>
      <c r="AK48" s="179"/>
      <c r="AL48" s="179"/>
    </row>
    <row r="49" spans="2:38" s="127" customFormat="1" ht="15.75" customHeight="1">
      <c r="B49" s="113"/>
      <c r="C49" s="390">
        <f>IF(C48&lt;&gt;"",C48+7,I48+1)</f>
        <v>10</v>
      </c>
      <c r="D49" s="391">
        <f t="shared" ref="D49:H50" si="14">IF(D48&lt;&gt;"",D48+7,"")</f>
        <v>11</v>
      </c>
      <c r="E49" s="391">
        <f t="shared" si="14"/>
        <v>12</v>
      </c>
      <c r="F49" s="391">
        <f t="shared" si="14"/>
        <v>13</v>
      </c>
      <c r="G49" s="391">
        <f t="shared" si="14"/>
        <v>14</v>
      </c>
      <c r="H49" s="460">
        <f t="shared" si="14"/>
        <v>15</v>
      </c>
      <c r="I49" s="392">
        <f>IF(I48&lt;&gt;"",I48+7,"")</f>
        <v>16</v>
      </c>
      <c r="J49" s="269"/>
      <c r="K49" s="390">
        <f>IF(K48&lt;&gt;"",K48+7,Q48+1)</f>
        <v>9</v>
      </c>
      <c r="L49" s="391">
        <f t="shared" ref="L49:P50" si="15">IF(L48&lt;&gt;"",L48+7,"")</f>
        <v>10</v>
      </c>
      <c r="M49" s="391">
        <f t="shared" si="15"/>
        <v>11</v>
      </c>
      <c r="N49" s="391">
        <f t="shared" si="15"/>
        <v>12</v>
      </c>
      <c r="O49" s="391">
        <f t="shared" si="15"/>
        <v>13</v>
      </c>
      <c r="P49" s="460">
        <f t="shared" si="15"/>
        <v>14</v>
      </c>
      <c r="Q49" s="392">
        <f>IF(Q48&lt;&gt;"",Q48+7,"")</f>
        <v>15</v>
      </c>
      <c r="R49" s="269"/>
      <c r="S49" s="113"/>
      <c r="T49" s="113"/>
      <c r="U49" s="113"/>
      <c r="V49" s="137"/>
      <c r="W49" s="110"/>
      <c r="X49" s="748"/>
      <c r="Y49" s="748"/>
      <c r="Z49" s="748"/>
      <c r="AA49" s="748"/>
      <c r="AB49" s="748"/>
      <c r="AC49" s="748"/>
      <c r="AD49" s="748"/>
      <c r="AE49" s="748"/>
      <c r="AF49" s="748"/>
      <c r="AG49" s="748"/>
      <c r="AH49" s="748"/>
      <c r="AI49" s="748"/>
      <c r="AJ49" s="748"/>
      <c r="AK49" s="179"/>
      <c r="AL49" s="179"/>
    </row>
    <row r="50" spans="2:38" s="127" customFormat="1" ht="16.5" customHeight="1">
      <c r="B50" s="113"/>
      <c r="C50" s="390">
        <f>IF(C49&lt;&gt;"",C49+7,"")</f>
        <v>17</v>
      </c>
      <c r="D50" s="391">
        <f t="shared" si="14"/>
        <v>18</v>
      </c>
      <c r="E50" s="393">
        <f t="shared" si="14"/>
        <v>19</v>
      </c>
      <c r="F50" s="391">
        <f t="shared" si="14"/>
        <v>20</v>
      </c>
      <c r="G50" s="391">
        <f t="shared" si="14"/>
        <v>21</v>
      </c>
      <c r="H50" s="391">
        <f t="shared" si="14"/>
        <v>22</v>
      </c>
      <c r="I50" s="392">
        <f>IF(I49&lt;&gt;"",I49+7,"")</f>
        <v>23</v>
      </c>
      <c r="J50" s="269"/>
      <c r="K50" s="390">
        <f>IF(K49&lt;&gt;"",K49+7,"")</f>
        <v>16</v>
      </c>
      <c r="L50" s="391">
        <f t="shared" si="15"/>
        <v>17</v>
      </c>
      <c r="M50" s="391">
        <f t="shared" si="15"/>
        <v>18</v>
      </c>
      <c r="N50" s="391">
        <f t="shared" si="15"/>
        <v>19</v>
      </c>
      <c r="O50" s="391">
        <f t="shared" si="15"/>
        <v>20</v>
      </c>
      <c r="P50" s="391">
        <f t="shared" si="15"/>
        <v>21</v>
      </c>
      <c r="Q50" s="392">
        <f>IF(Q49&lt;&gt;"",Q49+7,"")</f>
        <v>22</v>
      </c>
      <c r="R50" s="269"/>
      <c r="S50" s="113"/>
      <c r="T50" s="113"/>
      <c r="U50" s="113"/>
      <c r="V50" s="207"/>
      <c r="W50" s="207"/>
      <c r="X50" s="748"/>
      <c r="Y50" s="748"/>
      <c r="Z50" s="748"/>
      <c r="AA50" s="748"/>
      <c r="AB50" s="748"/>
      <c r="AC50" s="748"/>
      <c r="AD50" s="748"/>
      <c r="AE50" s="748"/>
      <c r="AF50" s="748"/>
      <c r="AG50" s="748"/>
      <c r="AH50" s="748"/>
      <c r="AI50" s="748"/>
      <c r="AJ50" s="748"/>
      <c r="AK50" s="179"/>
      <c r="AL50" s="179"/>
    </row>
    <row r="51" spans="2:38" s="127" customFormat="1" ht="15.75" customHeight="1">
      <c r="B51" s="113"/>
      <c r="C51" s="390">
        <f>IF(C50&lt;&gt;"",C50+7,"")</f>
        <v>24</v>
      </c>
      <c r="D51" s="391">
        <f t="shared" ref="D51:I52" si="16">IF(C51&lt;&gt;"",IF(C51&gt;=31,"",C51+1),"")</f>
        <v>25</v>
      </c>
      <c r="E51" s="391">
        <f t="shared" si="16"/>
        <v>26</v>
      </c>
      <c r="F51" s="391">
        <f t="shared" si="16"/>
        <v>27</v>
      </c>
      <c r="G51" s="391">
        <f t="shared" si="16"/>
        <v>28</v>
      </c>
      <c r="H51" s="391">
        <f t="shared" si="16"/>
        <v>29</v>
      </c>
      <c r="I51" s="392">
        <f t="shared" si="16"/>
        <v>30</v>
      </c>
      <c r="J51" s="269"/>
      <c r="K51" s="390">
        <f>IF(K50&lt;&gt;"",K50+7,"")</f>
        <v>23</v>
      </c>
      <c r="L51" s="391">
        <f t="shared" ref="L51:Q52" si="17">IF(K51&lt;&gt;"",IF(K51&gt;=31,"",K51+1),"")</f>
        <v>24</v>
      </c>
      <c r="M51" s="391">
        <f t="shared" si="17"/>
        <v>25</v>
      </c>
      <c r="N51" s="391">
        <f t="shared" si="17"/>
        <v>26</v>
      </c>
      <c r="O51" s="391">
        <f t="shared" si="17"/>
        <v>27</v>
      </c>
      <c r="P51" s="391">
        <f t="shared" si="17"/>
        <v>28</v>
      </c>
      <c r="Q51" s="392">
        <f t="shared" si="17"/>
        <v>29</v>
      </c>
      <c r="R51" s="269"/>
      <c r="S51" s="113"/>
      <c r="T51" s="113"/>
      <c r="U51" s="113"/>
      <c r="V51" s="137"/>
      <c r="W51" s="110"/>
      <c r="X51" s="748"/>
      <c r="Y51" s="748"/>
      <c r="Z51" s="748"/>
      <c r="AA51" s="748"/>
      <c r="AB51" s="748"/>
      <c r="AC51" s="748"/>
      <c r="AD51" s="748"/>
      <c r="AE51" s="748"/>
      <c r="AF51" s="748"/>
      <c r="AG51" s="748"/>
      <c r="AH51" s="748"/>
      <c r="AI51" s="748"/>
      <c r="AJ51" s="748"/>
      <c r="AK51" s="179"/>
      <c r="AL51" s="179"/>
    </row>
    <row r="52" spans="2:38" s="127" customFormat="1" ht="15" customHeight="1">
      <c r="B52" s="113"/>
      <c r="C52" s="390">
        <f>IF(C51&lt;&gt;"",IF(C51+7&gt;31,"",C51+7),"")</f>
        <v>31</v>
      </c>
      <c r="D52" s="391" t="str">
        <f t="shared" si="16"/>
        <v/>
      </c>
      <c r="E52" s="391" t="str">
        <f t="shared" si="16"/>
        <v/>
      </c>
      <c r="F52" s="391" t="str">
        <f t="shared" si="16"/>
        <v/>
      </c>
      <c r="G52" s="391" t="str">
        <f t="shared" si="16"/>
        <v/>
      </c>
      <c r="H52" s="391" t="str">
        <f t="shared" si="16"/>
        <v/>
      </c>
      <c r="I52" s="392" t="str">
        <f t="shared" si="16"/>
        <v/>
      </c>
      <c r="J52" s="269"/>
      <c r="K52" s="390">
        <f>IF(K51&lt;&gt;"",IF(K51+7&gt;31,"",K51+7),"")</f>
        <v>30</v>
      </c>
      <c r="L52" s="391">
        <f t="shared" si="17"/>
        <v>31</v>
      </c>
      <c r="M52" s="391" t="str">
        <f t="shared" si="17"/>
        <v/>
      </c>
      <c r="N52" s="391" t="str">
        <f t="shared" si="17"/>
        <v/>
      </c>
      <c r="O52" s="391" t="str">
        <f t="shared" si="17"/>
        <v/>
      </c>
      <c r="P52" s="391" t="str">
        <f t="shared" si="17"/>
        <v/>
      </c>
      <c r="Q52" s="392" t="str">
        <f t="shared" si="17"/>
        <v/>
      </c>
      <c r="R52" s="269"/>
      <c r="S52" s="113"/>
      <c r="T52" s="113"/>
      <c r="U52" s="113"/>
      <c r="V52" s="207"/>
      <c r="W52" s="207"/>
      <c r="X52" s="748"/>
      <c r="Y52" s="748"/>
      <c r="Z52" s="748"/>
      <c r="AA52" s="748"/>
      <c r="AB52" s="748"/>
      <c r="AC52" s="748"/>
      <c r="AD52" s="748"/>
      <c r="AE52" s="748"/>
      <c r="AF52" s="748"/>
      <c r="AG52" s="748"/>
      <c r="AH52" s="748"/>
      <c r="AI52" s="748"/>
      <c r="AJ52" s="748"/>
      <c r="AK52" s="179"/>
      <c r="AL52" s="179"/>
    </row>
    <row r="53" spans="2:38" s="127" customFormat="1" ht="16.5" customHeight="1">
      <c r="B53" s="113"/>
      <c r="C53" s="168"/>
      <c r="D53" s="166"/>
      <c r="E53" s="166"/>
      <c r="F53" s="166"/>
      <c r="G53" s="166"/>
      <c r="H53" s="166"/>
      <c r="I53" s="163"/>
      <c r="J53" s="163"/>
      <c r="K53" s="168"/>
      <c r="L53" s="166"/>
      <c r="M53" s="166"/>
      <c r="N53" s="166"/>
      <c r="O53" s="166"/>
      <c r="P53" s="166"/>
      <c r="Q53" s="163"/>
      <c r="R53" s="269"/>
      <c r="S53" s="113"/>
      <c r="T53" s="113"/>
      <c r="U53" s="113"/>
      <c r="V53" s="137"/>
      <c r="W53" s="110"/>
      <c r="X53" s="748"/>
      <c r="Y53" s="748"/>
      <c r="Z53" s="748"/>
      <c r="AA53" s="748"/>
      <c r="AB53" s="748"/>
      <c r="AC53" s="748"/>
      <c r="AD53" s="748"/>
      <c r="AE53" s="748"/>
      <c r="AF53" s="748"/>
      <c r="AG53" s="748"/>
      <c r="AH53" s="748"/>
      <c r="AI53" s="748"/>
      <c r="AJ53" s="748"/>
      <c r="AK53" s="179"/>
      <c r="AL53" s="179"/>
    </row>
    <row r="54" spans="2:38" s="127" customFormat="1" ht="16.5" customHeight="1">
      <c r="B54" s="113"/>
      <c r="C54" s="168"/>
      <c r="D54" s="166"/>
      <c r="E54" s="166"/>
      <c r="F54" s="166"/>
      <c r="G54" s="166"/>
      <c r="H54" s="166"/>
      <c r="I54" s="163"/>
      <c r="J54" s="163"/>
      <c r="K54" s="168"/>
      <c r="L54" s="166"/>
      <c r="M54" s="166"/>
      <c r="N54" s="166"/>
      <c r="O54" s="166"/>
      <c r="P54" s="166"/>
      <c r="Q54" s="163"/>
      <c r="R54" s="163"/>
      <c r="S54" s="113"/>
      <c r="T54" s="113"/>
      <c r="U54" s="113"/>
      <c r="V54" s="207"/>
      <c r="W54" s="207"/>
      <c r="X54" s="748"/>
      <c r="Y54" s="748"/>
      <c r="Z54" s="748"/>
      <c r="AA54" s="748"/>
      <c r="AB54" s="748"/>
      <c r="AC54" s="748"/>
      <c r="AD54" s="748"/>
      <c r="AE54" s="748"/>
      <c r="AF54" s="748"/>
      <c r="AG54" s="748"/>
      <c r="AH54" s="748"/>
      <c r="AI54" s="748"/>
      <c r="AJ54" s="748"/>
      <c r="AK54" s="179"/>
      <c r="AL54" s="179"/>
    </row>
    <row r="55" spans="2:38" s="127" customFormat="1" ht="15.75" customHeight="1">
      <c r="B55" s="113"/>
      <c r="C55" s="2"/>
      <c r="D55" s="113"/>
      <c r="E55" s="113"/>
      <c r="F55" s="113"/>
      <c r="G55" s="113"/>
      <c r="H55" s="113"/>
      <c r="I55" s="11"/>
      <c r="J55" s="11"/>
      <c r="K55" s="2"/>
      <c r="L55" s="113"/>
      <c r="M55" s="113"/>
      <c r="N55" s="113"/>
      <c r="O55" s="113"/>
      <c r="P55" s="113"/>
      <c r="Q55" s="11"/>
      <c r="R55" s="163"/>
      <c r="S55" s="113"/>
      <c r="T55" s="113"/>
      <c r="U55" s="113"/>
      <c r="V55" s="137"/>
      <c r="W55" s="110"/>
      <c r="X55" s="748"/>
      <c r="Y55" s="748"/>
      <c r="Z55" s="748"/>
      <c r="AA55" s="748"/>
      <c r="AB55" s="748"/>
      <c r="AC55" s="748"/>
      <c r="AD55" s="748"/>
      <c r="AE55" s="748"/>
      <c r="AF55" s="748"/>
      <c r="AG55" s="748"/>
      <c r="AH55" s="748"/>
      <c r="AI55" s="748"/>
      <c r="AJ55" s="748"/>
      <c r="AK55" s="179"/>
      <c r="AL55" s="179"/>
    </row>
    <row r="56" spans="2:38" s="127" customFormat="1" ht="15.75" customHeight="1">
      <c r="B56" s="113"/>
      <c r="C56" s="167"/>
      <c r="D56" s="367" t="s">
        <v>8</v>
      </c>
      <c r="E56" s="367"/>
      <c r="F56" s="365" t="s">
        <v>20</v>
      </c>
      <c r="G56" s="365"/>
      <c r="H56" s="365"/>
      <c r="I56" s="11"/>
      <c r="J56" s="11"/>
      <c r="K56" s="167"/>
      <c r="L56" s="367" t="s">
        <v>11</v>
      </c>
      <c r="M56" s="367"/>
      <c r="N56" s="365" t="s">
        <v>23</v>
      </c>
      <c r="O56" s="365"/>
      <c r="P56" s="365"/>
      <c r="Q56" s="365"/>
      <c r="R56" s="11"/>
      <c r="S56" s="113"/>
      <c r="T56" s="113"/>
      <c r="U56" s="113"/>
      <c r="V56" s="207"/>
      <c r="W56" s="207"/>
      <c r="X56" s="748"/>
      <c r="Y56" s="748"/>
      <c r="Z56" s="748"/>
      <c r="AA56" s="748"/>
      <c r="AB56" s="748"/>
      <c r="AC56" s="748"/>
      <c r="AD56" s="748"/>
      <c r="AE56" s="748"/>
      <c r="AF56" s="748"/>
      <c r="AG56" s="748"/>
      <c r="AH56" s="748"/>
      <c r="AI56" s="748"/>
      <c r="AJ56" s="748"/>
      <c r="AK56" s="179"/>
      <c r="AL56" s="179"/>
    </row>
    <row r="57" spans="2:38" s="127" customFormat="1" ht="15.75" customHeight="1">
      <c r="B57" s="113"/>
      <c r="C57" s="341" t="s">
        <v>32</v>
      </c>
      <c r="D57" s="342" t="s">
        <v>33</v>
      </c>
      <c r="E57" s="342" t="s">
        <v>70</v>
      </c>
      <c r="F57" s="342" t="s">
        <v>35</v>
      </c>
      <c r="G57" s="342" t="s">
        <v>36</v>
      </c>
      <c r="H57" s="342" t="s">
        <v>37</v>
      </c>
      <c r="I57" s="343" t="s">
        <v>38</v>
      </c>
      <c r="J57" s="209"/>
      <c r="K57" s="341" t="s">
        <v>32</v>
      </c>
      <c r="L57" s="342" t="s">
        <v>33</v>
      </c>
      <c r="M57" s="342" t="s">
        <v>70</v>
      </c>
      <c r="N57" s="342" t="s">
        <v>35</v>
      </c>
      <c r="O57" s="342" t="s">
        <v>36</v>
      </c>
      <c r="P57" s="342" t="s">
        <v>37</v>
      </c>
      <c r="Q57" s="343" t="s">
        <v>38</v>
      </c>
      <c r="R57" s="365"/>
      <c r="S57" s="113"/>
      <c r="T57" s="113"/>
      <c r="U57" s="113"/>
      <c r="V57" s="137"/>
      <c r="W57" s="110"/>
      <c r="X57" s="748"/>
      <c r="Y57" s="748"/>
      <c r="Z57" s="748"/>
      <c r="AA57" s="748"/>
      <c r="AB57" s="748"/>
      <c r="AC57" s="748"/>
      <c r="AD57" s="748"/>
      <c r="AE57" s="748"/>
      <c r="AF57" s="748"/>
      <c r="AG57" s="748"/>
      <c r="AH57" s="748"/>
      <c r="AI57" s="748"/>
      <c r="AJ57" s="748"/>
      <c r="AK57" s="179"/>
      <c r="AL57" s="179"/>
    </row>
    <row r="58" spans="2:38" s="127" customFormat="1" ht="16.5" customHeight="1">
      <c r="B58" s="113"/>
      <c r="C58" s="390" t="str">
        <f>IF(I51=31,1,"")</f>
        <v/>
      </c>
      <c r="D58" s="391">
        <f>IF(C52=31,1,IF(C58&lt;&gt;"",C58+1,""))</f>
        <v>1</v>
      </c>
      <c r="E58" s="391">
        <f>IF(D52=31,1,IF(D58&lt;&gt;"",D58+1,""))</f>
        <v>2</v>
      </c>
      <c r="F58" s="391">
        <f>IF(E51=31,1,IF(E58&lt;&gt;"",E58+1,""))</f>
        <v>3</v>
      </c>
      <c r="G58" s="391">
        <f>IF(F51=31,1,IF(F58&lt;&gt;"",F58+1,""))</f>
        <v>4</v>
      </c>
      <c r="H58" s="460">
        <f>IF(G51=31,1,IF(G58&lt;&gt;"",G58+1,""))</f>
        <v>5</v>
      </c>
      <c r="I58" s="392">
        <f>IF(H51=31,1,IF(H58&lt;&gt;"",H58+1,""))</f>
        <v>6</v>
      </c>
      <c r="J58" s="269"/>
      <c r="K58" s="390" t="str">
        <f>IF(Q51=31,1,"")</f>
        <v/>
      </c>
      <c r="L58" s="391" t="str">
        <f>IF(K52=31,1,IF(K58&lt;&gt;"",K58+1,""))</f>
        <v/>
      </c>
      <c r="M58" s="391">
        <f>IF(L52=31,1,IF(L58&lt;&gt;"",L58+1,""))</f>
        <v>1</v>
      </c>
      <c r="N58" s="391">
        <f>IF(M51=31,1,IF(M58&lt;&gt;"",M58+1,""))</f>
        <v>2</v>
      </c>
      <c r="O58" s="391">
        <f>IF(N51=31,1,IF(N58&lt;&gt;"",N58+1,""))</f>
        <v>3</v>
      </c>
      <c r="P58" s="460">
        <f>IF(O51=31,1,IF(O58&lt;&gt;"",O58+1,""))</f>
        <v>4</v>
      </c>
      <c r="Q58" s="409">
        <f>IF(P51=31,1,IF(P58&lt;&gt;"",P58+1,""))</f>
        <v>5</v>
      </c>
      <c r="R58" s="343"/>
      <c r="S58" s="113"/>
      <c r="T58" s="113"/>
      <c r="U58" s="113"/>
      <c r="V58" s="207"/>
      <c r="W58" s="207"/>
      <c r="X58" s="748"/>
      <c r="Y58" s="748"/>
      <c r="Z58" s="748"/>
      <c r="AA58" s="748"/>
      <c r="AB58" s="748"/>
      <c r="AC58" s="748"/>
      <c r="AD58" s="748"/>
      <c r="AE58" s="748"/>
      <c r="AF58" s="748"/>
      <c r="AG58" s="748"/>
      <c r="AH58" s="748"/>
      <c r="AI58" s="748"/>
      <c r="AJ58" s="748"/>
      <c r="AK58" s="179"/>
      <c r="AL58" s="179"/>
    </row>
    <row r="59" spans="2:38" s="127" customFormat="1" ht="15.75" customHeight="1">
      <c r="B59" s="113"/>
      <c r="C59" s="390">
        <f>IF(C58&lt;&gt;"",C58+7,I58+1)</f>
        <v>7</v>
      </c>
      <c r="D59" s="391">
        <f>IF(C59&lt;&gt;"",C59+1,"")</f>
        <v>8</v>
      </c>
      <c r="E59" s="391">
        <f>IF(D59&lt;&gt;"",D59+1,"")</f>
        <v>9</v>
      </c>
      <c r="F59" s="391">
        <f>IF(E59&lt;&gt;"",E59+1,"")</f>
        <v>10</v>
      </c>
      <c r="G59" s="391">
        <f>IF(F59&lt;&gt;"",F59+1,"")</f>
        <v>11</v>
      </c>
      <c r="H59" s="391">
        <f>IF(H58&lt;&gt;"",H58+7,G59+1)</f>
        <v>12</v>
      </c>
      <c r="I59" s="392">
        <f>IF(I58&lt;&gt;"",I58+7,"")</f>
        <v>13</v>
      </c>
      <c r="J59" s="269"/>
      <c r="K59" s="390">
        <f>IF(K58&lt;&gt;"",K58+7,Q58+1)</f>
        <v>6</v>
      </c>
      <c r="L59" s="391">
        <f>IF(K59&lt;&gt;"",K59+1,"")</f>
        <v>7</v>
      </c>
      <c r="M59" s="391">
        <f>IF(L59&lt;&gt;"",L59+1,"")</f>
        <v>8</v>
      </c>
      <c r="N59" s="391">
        <f>IF(M59&lt;&gt;"",M59+1,"")</f>
        <v>9</v>
      </c>
      <c r="O59" s="391">
        <f>IF(N59&lt;&gt;"",N59+1,"")</f>
        <v>10</v>
      </c>
      <c r="P59" s="391">
        <f>IF(P58&lt;&gt;"",P58+7,O59+1)</f>
        <v>11</v>
      </c>
      <c r="Q59" s="392">
        <f>IF(Q58&lt;&gt;"",Q58+7,"")</f>
        <v>12</v>
      </c>
      <c r="R59" s="269"/>
      <c r="S59" s="113"/>
      <c r="T59" s="113"/>
      <c r="U59" s="113"/>
      <c r="V59" s="137"/>
      <c r="W59" s="110"/>
      <c r="X59" s="748"/>
      <c r="Y59" s="748"/>
      <c r="Z59" s="748"/>
      <c r="AA59" s="748"/>
      <c r="AB59" s="748"/>
      <c r="AC59" s="748"/>
      <c r="AD59" s="748"/>
      <c r="AE59" s="748"/>
      <c r="AF59" s="748"/>
      <c r="AG59" s="748"/>
      <c r="AH59" s="748"/>
      <c r="AI59" s="748"/>
      <c r="AJ59" s="748"/>
      <c r="AK59" s="179"/>
      <c r="AL59" s="179"/>
    </row>
    <row r="60" spans="2:38" s="127" customFormat="1" ht="15.75" customHeight="1">
      <c r="B60" s="113"/>
      <c r="C60" s="390">
        <f>IF(C59&lt;&gt;"",C59+7,I59+1)</f>
        <v>14</v>
      </c>
      <c r="D60" s="391">
        <f t="shared" ref="D60:H61" si="18">IF(D59&lt;&gt;"",D59+7,"")</f>
        <v>15</v>
      </c>
      <c r="E60" s="391">
        <f t="shared" si="18"/>
        <v>16</v>
      </c>
      <c r="F60" s="391">
        <f t="shared" si="18"/>
        <v>17</v>
      </c>
      <c r="G60" s="391">
        <f t="shared" si="18"/>
        <v>18</v>
      </c>
      <c r="H60" s="460">
        <f t="shared" si="18"/>
        <v>19</v>
      </c>
      <c r="I60" s="392">
        <f>IF(I59&lt;&gt;"",I59+7,"")</f>
        <v>20</v>
      </c>
      <c r="J60" s="269"/>
      <c r="K60" s="390">
        <f>IF(K59&lt;&gt;"",K59+7,Q59+1)</f>
        <v>13</v>
      </c>
      <c r="L60" s="391">
        <f t="shared" ref="L60:P61" si="19">IF(L59&lt;&gt;"",L59+7,"")</f>
        <v>14</v>
      </c>
      <c r="M60" s="391">
        <f t="shared" si="19"/>
        <v>15</v>
      </c>
      <c r="N60" s="391">
        <f t="shared" si="19"/>
        <v>16</v>
      </c>
      <c r="O60" s="391">
        <f t="shared" si="19"/>
        <v>17</v>
      </c>
      <c r="P60" s="460">
        <f t="shared" si="19"/>
        <v>18</v>
      </c>
      <c r="Q60" s="392">
        <f>IF(Q59&lt;&gt;"",Q59+7,"")</f>
        <v>19</v>
      </c>
      <c r="R60" s="269"/>
      <c r="S60" s="113"/>
      <c r="T60" s="113"/>
      <c r="U60" s="113"/>
      <c r="V60" s="207"/>
      <c r="W60" s="207"/>
      <c r="X60" s="748"/>
      <c r="Y60" s="748"/>
      <c r="Z60" s="748"/>
      <c r="AA60" s="748"/>
      <c r="AB60" s="748"/>
      <c r="AC60" s="748"/>
      <c r="AD60" s="748"/>
      <c r="AE60" s="748"/>
      <c r="AF60" s="748"/>
      <c r="AG60" s="748"/>
      <c r="AH60" s="748"/>
      <c r="AI60" s="748"/>
      <c r="AJ60" s="748"/>
      <c r="AK60" s="179"/>
      <c r="AL60" s="179"/>
    </row>
    <row r="61" spans="2:38" s="127" customFormat="1" ht="16.5" customHeight="1">
      <c r="B61" s="113"/>
      <c r="C61" s="390">
        <f>IF(C60&lt;&gt;"",C60+7,"")</f>
        <v>21</v>
      </c>
      <c r="D61" s="391">
        <f t="shared" si="18"/>
        <v>22</v>
      </c>
      <c r="E61" s="391">
        <f t="shared" si="18"/>
        <v>23</v>
      </c>
      <c r="F61" s="391">
        <f t="shared" si="18"/>
        <v>24</v>
      </c>
      <c r="G61" s="391">
        <f t="shared" si="18"/>
        <v>25</v>
      </c>
      <c r="H61" s="391">
        <f t="shared" si="18"/>
        <v>26</v>
      </c>
      <c r="I61" s="392">
        <f>IF(I60&lt;&gt;"",I60+7,"")</f>
        <v>27</v>
      </c>
      <c r="J61" s="269"/>
      <c r="K61" s="390">
        <f>IF(K60&lt;&gt;"",K60+7,"")</f>
        <v>20</v>
      </c>
      <c r="L61" s="391">
        <f t="shared" si="19"/>
        <v>21</v>
      </c>
      <c r="M61" s="391">
        <f t="shared" si="19"/>
        <v>22</v>
      </c>
      <c r="N61" s="391">
        <f t="shared" si="19"/>
        <v>23</v>
      </c>
      <c r="O61" s="391">
        <f t="shared" si="19"/>
        <v>24</v>
      </c>
      <c r="P61" s="391">
        <f t="shared" si="19"/>
        <v>25</v>
      </c>
      <c r="Q61" s="392">
        <f>IF(Q60&lt;&gt;"",Q60+7,"")</f>
        <v>26</v>
      </c>
      <c r="R61" s="269"/>
      <c r="S61" s="113"/>
      <c r="T61" s="113"/>
      <c r="U61" s="113"/>
      <c r="V61" s="137"/>
      <c r="W61" s="110"/>
      <c r="X61" s="748"/>
      <c r="Y61" s="748"/>
      <c r="Z61" s="748"/>
      <c r="AA61" s="748"/>
      <c r="AB61" s="748"/>
      <c r="AC61" s="748"/>
      <c r="AD61" s="748"/>
      <c r="AE61" s="748"/>
      <c r="AF61" s="748"/>
      <c r="AG61" s="748"/>
      <c r="AH61" s="748"/>
      <c r="AI61" s="748"/>
      <c r="AJ61" s="748"/>
      <c r="AK61" s="179"/>
      <c r="AL61" s="179"/>
    </row>
    <row r="62" spans="2:38" s="127" customFormat="1" ht="16.5" customHeight="1">
      <c r="B62" s="113"/>
      <c r="C62" s="390">
        <f>IF(C61&lt;&gt;"",C61+7,"")</f>
        <v>28</v>
      </c>
      <c r="D62" s="391">
        <f t="shared" ref="D62:I63" si="20">IF(C62&lt;&gt;"",IF(C62&gt;=31,"",C62+1),"")</f>
        <v>29</v>
      </c>
      <c r="E62" s="391">
        <f t="shared" si="20"/>
        <v>30</v>
      </c>
      <c r="F62" s="391">
        <f t="shared" si="20"/>
        <v>31</v>
      </c>
      <c r="G62" s="391" t="str">
        <f t="shared" si="20"/>
        <v/>
      </c>
      <c r="H62" s="391" t="str">
        <f t="shared" si="20"/>
        <v/>
      </c>
      <c r="I62" s="392" t="str">
        <f t="shared" si="20"/>
        <v/>
      </c>
      <c r="J62" s="269"/>
      <c r="K62" s="390">
        <f>IF(K61&lt;&gt;"",K61+7,"")</f>
        <v>27</v>
      </c>
      <c r="L62" s="391">
        <f t="shared" ref="L62:Q63" si="21">IF(K62&lt;&gt;"",IF(K62&gt;=30,"",K62+1),"")</f>
        <v>28</v>
      </c>
      <c r="M62" s="391">
        <f t="shared" si="21"/>
        <v>29</v>
      </c>
      <c r="N62" s="391">
        <f t="shared" si="21"/>
        <v>30</v>
      </c>
      <c r="O62" s="391" t="str">
        <f t="shared" si="21"/>
        <v/>
      </c>
      <c r="P62" s="391" t="str">
        <f t="shared" si="21"/>
        <v/>
      </c>
      <c r="Q62" s="392" t="str">
        <f t="shared" si="21"/>
        <v/>
      </c>
      <c r="R62" s="269"/>
      <c r="S62" s="113"/>
      <c r="T62" s="113"/>
      <c r="U62" s="113"/>
      <c r="V62" s="207"/>
      <c r="W62" s="207"/>
      <c r="X62" s="748"/>
      <c r="Y62" s="748"/>
      <c r="Z62" s="748"/>
      <c r="AA62" s="748"/>
      <c r="AB62" s="748"/>
      <c r="AC62" s="748"/>
      <c r="AD62" s="748"/>
      <c r="AE62" s="748"/>
      <c r="AF62" s="748"/>
      <c r="AG62" s="748"/>
      <c r="AH62" s="748"/>
      <c r="AI62" s="748"/>
      <c r="AJ62" s="748"/>
      <c r="AK62" s="179"/>
      <c r="AL62" s="179"/>
    </row>
    <row r="63" spans="2:38" s="127" customFormat="1" ht="15.75" customHeight="1">
      <c r="B63" s="113"/>
      <c r="C63" s="390" t="str">
        <f>IF(C62&lt;&gt;"",IF(C62+7&gt;31,"",C62+7),"")</f>
        <v/>
      </c>
      <c r="D63" s="391" t="str">
        <f t="shared" si="20"/>
        <v/>
      </c>
      <c r="E63" s="391" t="str">
        <f t="shared" si="20"/>
        <v/>
      </c>
      <c r="F63" s="391" t="str">
        <f t="shared" si="20"/>
        <v/>
      </c>
      <c r="G63" s="391" t="str">
        <f t="shared" si="20"/>
        <v/>
      </c>
      <c r="H63" s="391" t="str">
        <f t="shared" si="20"/>
        <v/>
      </c>
      <c r="I63" s="392" t="str">
        <f t="shared" si="20"/>
        <v/>
      </c>
      <c r="J63" s="269"/>
      <c r="K63" s="390" t="str">
        <f>IF(K62&lt;&gt;"",IF(K62+7&gt;30,"",K62+7),"")</f>
        <v/>
      </c>
      <c r="L63" s="391" t="str">
        <f t="shared" si="21"/>
        <v/>
      </c>
      <c r="M63" s="391" t="str">
        <f t="shared" si="21"/>
        <v/>
      </c>
      <c r="N63" s="391" t="str">
        <f t="shared" si="21"/>
        <v/>
      </c>
      <c r="O63" s="391" t="str">
        <f t="shared" si="21"/>
        <v/>
      </c>
      <c r="P63" s="391" t="str">
        <f t="shared" si="21"/>
        <v/>
      </c>
      <c r="Q63" s="392" t="str">
        <f t="shared" si="21"/>
        <v/>
      </c>
      <c r="R63" s="269"/>
      <c r="S63" s="113"/>
      <c r="T63" s="113"/>
      <c r="U63" s="113"/>
      <c r="V63" s="137"/>
      <c r="W63" s="110"/>
      <c r="X63" s="748"/>
      <c r="Y63" s="748"/>
      <c r="Z63" s="748"/>
      <c r="AA63" s="748"/>
      <c r="AB63" s="748"/>
      <c r="AC63" s="748"/>
      <c r="AD63" s="748"/>
      <c r="AE63" s="748"/>
      <c r="AF63" s="748"/>
      <c r="AG63" s="748"/>
      <c r="AH63" s="748"/>
      <c r="AI63" s="748"/>
      <c r="AJ63" s="748"/>
      <c r="AK63" s="179"/>
      <c r="AL63" s="179"/>
    </row>
    <row r="64" spans="2:38" s="127" customFormat="1" ht="15.75" customHeight="1">
      <c r="B64" s="113"/>
      <c r="C64" s="2"/>
      <c r="D64" s="113"/>
      <c r="E64" s="113"/>
      <c r="F64" s="113"/>
      <c r="G64" s="113"/>
      <c r="H64" s="113"/>
      <c r="I64" s="11"/>
      <c r="J64" s="11"/>
      <c r="K64" s="2"/>
      <c r="L64" s="113"/>
      <c r="M64" s="113"/>
      <c r="N64" s="113"/>
      <c r="O64" s="113"/>
      <c r="P64" s="113"/>
      <c r="Q64" s="11"/>
      <c r="R64" s="269"/>
      <c r="S64" s="113"/>
      <c r="T64" s="113"/>
      <c r="U64" s="113"/>
      <c r="V64" s="207"/>
      <c r="W64" s="207"/>
      <c r="X64" s="748"/>
      <c r="Y64" s="748"/>
      <c r="Z64" s="748"/>
      <c r="AA64" s="748"/>
      <c r="AB64" s="748"/>
      <c r="AC64" s="748"/>
      <c r="AD64" s="748"/>
      <c r="AE64" s="748"/>
      <c r="AF64" s="748"/>
      <c r="AG64" s="748"/>
      <c r="AH64" s="748"/>
      <c r="AI64" s="748"/>
      <c r="AJ64" s="748"/>
      <c r="AK64" s="179"/>
      <c r="AL64" s="179"/>
    </row>
    <row r="65" spans="1:38" s="127" customFormat="1" ht="15.75" customHeight="1">
      <c r="B65" s="113"/>
      <c r="C65" s="168"/>
      <c r="D65" s="166"/>
      <c r="E65" s="166"/>
      <c r="F65" s="166"/>
      <c r="G65" s="166"/>
      <c r="H65" s="166"/>
      <c r="I65" s="163"/>
      <c r="J65" s="163"/>
      <c r="K65" s="168"/>
      <c r="L65" s="166"/>
      <c r="M65" s="166"/>
      <c r="N65" s="166"/>
      <c r="O65" s="166"/>
      <c r="P65" s="166"/>
      <c r="Q65" s="163"/>
      <c r="R65" s="11"/>
      <c r="S65" s="113"/>
      <c r="T65" s="113"/>
      <c r="U65" s="113"/>
      <c r="V65" s="137"/>
      <c r="W65" s="110"/>
      <c r="X65" s="748"/>
      <c r="Y65" s="748"/>
      <c r="Z65" s="748"/>
      <c r="AA65" s="748"/>
      <c r="AB65" s="748"/>
      <c r="AC65" s="748"/>
      <c r="AD65" s="748"/>
      <c r="AE65" s="748"/>
      <c r="AF65" s="748"/>
      <c r="AG65" s="748"/>
      <c r="AH65" s="748"/>
      <c r="AI65" s="748"/>
      <c r="AJ65" s="748"/>
      <c r="AK65" s="179"/>
      <c r="AL65" s="179"/>
    </row>
    <row r="66" spans="1:38" s="127" customFormat="1" ht="16.5" customHeight="1">
      <c r="B66" s="113"/>
      <c r="C66" s="436">
        <f>INT(23.2488+0.242194*(年表!$F$3+1-1980)-INT((年表!$F$3+1-1980)/4))</f>
        <v>23</v>
      </c>
      <c r="D66" s="166"/>
      <c r="E66" s="166"/>
      <c r="F66" s="166"/>
      <c r="G66" s="166"/>
      <c r="H66" s="166"/>
      <c r="I66" s="163"/>
      <c r="J66" s="163"/>
      <c r="K66" s="168"/>
      <c r="L66" s="166"/>
      <c r="M66" s="166"/>
      <c r="N66" s="166"/>
      <c r="O66" s="166"/>
      <c r="P66" s="166"/>
      <c r="Q66" s="163"/>
      <c r="R66" s="163"/>
      <c r="S66" s="113"/>
      <c r="T66" s="113"/>
      <c r="U66" s="113"/>
      <c r="V66" s="207"/>
      <c r="W66" s="207"/>
      <c r="X66" s="748"/>
      <c r="Y66" s="748"/>
      <c r="Z66" s="748"/>
      <c r="AA66" s="748"/>
      <c r="AB66" s="748"/>
      <c r="AC66" s="748"/>
      <c r="AD66" s="748"/>
      <c r="AE66" s="748"/>
      <c r="AF66" s="748"/>
      <c r="AG66" s="748"/>
      <c r="AH66" s="748"/>
      <c r="AI66" s="748"/>
      <c r="AJ66" s="748"/>
      <c r="AK66" s="179"/>
      <c r="AL66" s="179"/>
    </row>
    <row r="67" spans="1:38" s="127" customFormat="1" ht="15.75" customHeight="1">
      <c r="B67" s="113"/>
      <c r="C67" s="421">
        <f>1-SIGN(MOD($Z$2,4))</f>
        <v>0</v>
      </c>
      <c r="D67" s="367" t="s">
        <v>9</v>
      </c>
      <c r="E67" s="367"/>
      <c r="F67" s="365" t="s">
        <v>21</v>
      </c>
      <c r="G67" s="365"/>
      <c r="H67" s="365"/>
      <c r="I67" s="365"/>
      <c r="J67" s="11"/>
      <c r="K67" s="167"/>
      <c r="L67" s="367" t="s">
        <v>12</v>
      </c>
      <c r="M67" s="367"/>
      <c r="N67" s="365" t="s">
        <v>24</v>
      </c>
      <c r="O67" s="365"/>
      <c r="P67" s="365"/>
      <c r="Q67" s="365"/>
      <c r="R67" s="163"/>
      <c r="S67" s="113"/>
      <c r="T67" s="113"/>
      <c r="U67" s="113"/>
      <c r="V67" s="137"/>
      <c r="W67" s="110"/>
      <c r="X67" s="748"/>
      <c r="Y67" s="748"/>
      <c r="Z67" s="748"/>
      <c r="AA67" s="748"/>
      <c r="AB67" s="748"/>
      <c r="AC67" s="748"/>
      <c r="AD67" s="748"/>
      <c r="AE67" s="748"/>
      <c r="AF67" s="748"/>
      <c r="AG67" s="748"/>
      <c r="AH67" s="748"/>
      <c r="AI67" s="748"/>
      <c r="AJ67" s="748"/>
      <c r="AK67" s="179"/>
      <c r="AL67" s="179"/>
    </row>
    <row r="68" spans="1:38" s="127" customFormat="1" ht="15.75" customHeight="1">
      <c r="B68" s="113"/>
      <c r="C68" s="341" t="s">
        <v>32</v>
      </c>
      <c r="D68" s="342" t="s">
        <v>33</v>
      </c>
      <c r="E68" s="342" t="s">
        <v>70</v>
      </c>
      <c r="F68" s="342" t="s">
        <v>35</v>
      </c>
      <c r="G68" s="342" t="s">
        <v>36</v>
      </c>
      <c r="H68" s="342" t="s">
        <v>37</v>
      </c>
      <c r="I68" s="343" t="s">
        <v>38</v>
      </c>
      <c r="J68" s="209"/>
      <c r="K68" s="341" t="s">
        <v>32</v>
      </c>
      <c r="L68" s="342" t="s">
        <v>33</v>
      </c>
      <c r="M68" s="342" t="s">
        <v>70</v>
      </c>
      <c r="N68" s="342" t="s">
        <v>35</v>
      </c>
      <c r="O68" s="342" t="s">
        <v>36</v>
      </c>
      <c r="P68" s="342" t="s">
        <v>37</v>
      </c>
      <c r="Q68" s="343" t="s">
        <v>38</v>
      </c>
      <c r="R68" s="365"/>
      <c r="S68" s="113"/>
      <c r="T68" s="113"/>
      <c r="U68" s="113"/>
      <c r="V68" s="207"/>
      <c r="W68" s="207"/>
      <c r="X68" s="748"/>
      <c r="Y68" s="748"/>
      <c r="Z68" s="748"/>
      <c r="AA68" s="748"/>
      <c r="AB68" s="748"/>
      <c r="AC68" s="748"/>
      <c r="AD68" s="748"/>
      <c r="AE68" s="748"/>
      <c r="AF68" s="748"/>
      <c r="AG68" s="748"/>
      <c r="AH68" s="748"/>
      <c r="AI68" s="748"/>
      <c r="AJ68" s="748"/>
      <c r="AK68" s="179"/>
      <c r="AL68" s="179"/>
    </row>
    <row r="69" spans="1:38" s="127" customFormat="1" ht="15.75" customHeight="1">
      <c r="B69" s="113"/>
      <c r="C69" s="390" t="str">
        <f>IF(I62=31,1,"")</f>
        <v/>
      </c>
      <c r="D69" s="391" t="str">
        <f>IF(C63=31,1,IF(C69&lt;&gt;"",C69+1,""))</f>
        <v/>
      </c>
      <c r="E69" s="391" t="str">
        <f>IF(D63=31,1,IF(D69&lt;&gt;"",D69+1,""))</f>
        <v/>
      </c>
      <c r="F69" s="391" t="str">
        <f>IF(E62=31,1,IF(E69&lt;&gt;"",E69+1,""))</f>
        <v/>
      </c>
      <c r="G69" s="391">
        <f>IF(F62=31,1,IF(F69&lt;&gt;"",F69+1,""))</f>
        <v>1</v>
      </c>
      <c r="H69" s="460">
        <f>IF(G62=31,1,IF(G69&lt;&gt;"",G69+1,""))</f>
        <v>2</v>
      </c>
      <c r="I69" s="392">
        <f>IF(H62=31,1,IF(H69&lt;&gt;"",H69+1,""))</f>
        <v>3</v>
      </c>
      <c r="J69" s="269"/>
      <c r="K69" s="390" t="str">
        <f>IF(Q62=30,1,"")</f>
        <v/>
      </c>
      <c r="L69" s="391" t="str">
        <f>IF(K63=30,1,IF(K69&lt;&gt;"",K69+1,""))</f>
        <v/>
      </c>
      <c r="M69" s="391" t="str">
        <f>IF(L62=30,1,IF(L69&lt;&gt;"",L69+1,""))</f>
        <v/>
      </c>
      <c r="N69" s="391" t="str">
        <f>IF(M62=30,1,IF(M69&lt;&gt;"",M69+1,""))</f>
        <v/>
      </c>
      <c r="O69" s="391">
        <f>IF(N62=30,1,IF(N69&lt;&gt;"",N69+1,""))</f>
        <v>1</v>
      </c>
      <c r="P69" s="460">
        <f>IF(O62=30,1,IF(O69&lt;&gt;"",O69+1,""))</f>
        <v>2</v>
      </c>
      <c r="Q69" s="392">
        <f>IF(P62=30,1,IF(P69&lt;&gt;"",P69+1,""))</f>
        <v>3</v>
      </c>
      <c r="R69" s="343"/>
      <c r="S69" s="113"/>
      <c r="T69" s="113"/>
      <c r="U69" s="113"/>
      <c r="V69" s="137"/>
      <c r="W69" s="110"/>
      <c r="X69" s="748"/>
      <c r="Y69" s="748"/>
      <c r="Z69" s="748"/>
      <c r="AA69" s="748"/>
      <c r="AB69" s="748"/>
      <c r="AC69" s="748"/>
      <c r="AD69" s="748"/>
      <c r="AE69" s="748"/>
      <c r="AF69" s="748"/>
      <c r="AG69" s="748"/>
      <c r="AH69" s="748"/>
      <c r="AI69" s="748"/>
      <c r="AJ69" s="748"/>
      <c r="AK69" s="179"/>
      <c r="AL69" s="179"/>
    </row>
    <row r="70" spans="1:38" s="127" customFormat="1" ht="16.5" customHeight="1">
      <c r="B70" s="113"/>
      <c r="C70" s="390">
        <f>IF(C69&lt;&gt;"",C69+7,I69+1)</f>
        <v>4</v>
      </c>
      <c r="D70" s="391">
        <f>IF(C70&lt;&gt;"",C70+1,"")</f>
        <v>5</v>
      </c>
      <c r="E70" s="391">
        <f>IF(D70&lt;&gt;"",D70+1,"")</f>
        <v>6</v>
      </c>
      <c r="F70" s="391">
        <f>IF(E70&lt;&gt;"",E70+1,"")</f>
        <v>7</v>
      </c>
      <c r="G70" s="391">
        <f>IF(F70&lt;&gt;"",F70+1,"")</f>
        <v>8</v>
      </c>
      <c r="H70" s="460">
        <f>IF(H69&lt;&gt;"",H69+7,G70+1)</f>
        <v>9</v>
      </c>
      <c r="I70" s="392">
        <f>IF(I69&lt;&gt;"",I69+7,"")</f>
        <v>10</v>
      </c>
      <c r="J70" s="269"/>
      <c r="K70" s="390">
        <f>IF(K69&lt;&gt;"",K69+7,Q69+1)</f>
        <v>4</v>
      </c>
      <c r="L70" s="391">
        <f>IF(K70&lt;&gt;"",K70+1,"")</f>
        <v>5</v>
      </c>
      <c r="M70" s="391">
        <f>IF(L70&lt;&gt;"",L70+1,"")</f>
        <v>6</v>
      </c>
      <c r="N70" s="391">
        <f>IF(M70&lt;&gt;"",M70+1,"")</f>
        <v>7</v>
      </c>
      <c r="O70" s="391">
        <f>IF(N70&lt;&gt;"",N70+1,"")</f>
        <v>8</v>
      </c>
      <c r="P70" s="460">
        <f>IF(P69&lt;&gt;"",P69+7,O70+1)</f>
        <v>9</v>
      </c>
      <c r="Q70" s="392">
        <f>IF(Q69&lt;&gt;"",Q69+7,"")</f>
        <v>10</v>
      </c>
      <c r="R70" s="269"/>
      <c r="S70" s="113"/>
      <c r="T70" s="113"/>
      <c r="U70" s="113"/>
      <c r="V70" s="207"/>
      <c r="W70" s="207"/>
      <c r="X70" s="748"/>
      <c r="Y70" s="748"/>
      <c r="Z70" s="748"/>
      <c r="AA70" s="748"/>
      <c r="AB70" s="748"/>
      <c r="AC70" s="748"/>
      <c r="AD70" s="748"/>
      <c r="AE70" s="748"/>
      <c r="AF70" s="748"/>
      <c r="AG70" s="748"/>
      <c r="AH70" s="748"/>
      <c r="AI70" s="748"/>
      <c r="AJ70" s="748"/>
      <c r="AK70" s="179"/>
      <c r="AL70" s="179"/>
    </row>
    <row r="71" spans="1:38" s="127" customFormat="1" ht="15.75" customHeight="1">
      <c r="B71" s="113"/>
      <c r="C71" s="390">
        <f>IF(C70&lt;&gt;"",C70+7,I70+1)</f>
        <v>11</v>
      </c>
      <c r="D71" s="391">
        <f t="shared" ref="D71:F72" si="22">IF(D70&lt;&gt;"",D70+7,"")</f>
        <v>12</v>
      </c>
      <c r="E71" s="391">
        <f t="shared" si="22"/>
        <v>13</v>
      </c>
      <c r="F71" s="391">
        <f t="shared" si="22"/>
        <v>14</v>
      </c>
      <c r="G71" s="391">
        <f>IF(F71&lt;&gt;"",F71+1,"")</f>
        <v>15</v>
      </c>
      <c r="H71" s="391">
        <f>IF(H70&lt;&gt;"",H70+7,"")</f>
        <v>16</v>
      </c>
      <c r="I71" s="392">
        <f>IF(I70&lt;&gt;"",I70+7,"")</f>
        <v>17</v>
      </c>
      <c r="J71" s="269"/>
      <c r="K71" s="390">
        <f>IF(K70&lt;&gt;"",K70+7,Q70+1)</f>
        <v>11</v>
      </c>
      <c r="L71" s="391">
        <f t="shared" ref="L71:P72" si="23">IF(L70&lt;&gt;"",L70+7,"")</f>
        <v>12</v>
      </c>
      <c r="M71" s="391">
        <f t="shared" si="23"/>
        <v>13</v>
      </c>
      <c r="N71" s="391">
        <f t="shared" si="23"/>
        <v>14</v>
      </c>
      <c r="O71" s="391">
        <f t="shared" si="23"/>
        <v>15</v>
      </c>
      <c r="P71" s="391">
        <f t="shared" si="23"/>
        <v>16</v>
      </c>
      <c r="Q71" s="392">
        <f>IF(Q70&lt;&gt;"",Q70+7,"")</f>
        <v>17</v>
      </c>
      <c r="R71" s="269"/>
      <c r="S71" s="113"/>
      <c r="T71" s="113"/>
      <c r="U71" s="113"/>
      <c r="V71" s="137"/>
      <c r="W71" s="110"/>
      <c r="X71" s="748"/>
      <c r="Y71" s="748"/>
      <c r="Z71" s="748"/>
      <c r="AA71" s="748"/>
      <c r="AB71" s="748"/>
      <c r="AC71" s="748"/>
      <c r="AD71" s="748"/>
      <c r="AE71" s="748"/>
      <c r="AF71" s="748"/>
      <c r="AG71" s="748"/>
      <c r="AH71" s="748"/>
      <c r="AI71" s="748"/>
      <c r="AJ71" s="748"/>
      <c r="AK71" s="179"/>
      <c r="AL71" s="179"/>
    </row>
    <row r="72" spans="1:38" s="127" customFormat="1" ht="15.75" customHeight="1">
      <c r="B72" s="113"/>
      <c r="C72" s="390">
        <f>IF(C71&lt;&gt;"",C71+7,"")</f>
        <v>18</v>
      </c>
      <c r="D72" s="391">
        <f t="shared" si="22"/>
        <v>19</v>
      </c>
      <c r="E72" s="391">
        <f t="shared" si="22"/>
        <v>20</v>
      </c>
      <c r="F72" s="391">
        <f t="shared" si="22"/>
        <v>21</v>
      </c>
      <c r="G72" s="391">
        <f>IF(G71&lt;&gt;"",G71+7,"")</f>
        <v>22</v>
      </c>
      <c r="H72" s="460">
        <f>IF(H71&lt;&gt;"",H71+7,"")</f>
        <v>23</v>
      </c>
      <c r="I72" s="391">
        <f>IF(I71&lt;&gt;"",I71+7,"")</f>
        <v>24</v>
      </c>
      <c r="J72" s="269"/>
      <c r="K72" s="390">
        <f>IF(K71&lt;&gt;"",K71+7,"")</f>
        <v>18</v>
      </c>
      <c r="L72" s="391">
        <f t="shared" si="23"/>
        <v>19</v>
      </c>
      <c r="M72" s="391">
        <f t="shared" si="23"/>
        <v>20</v>
      </c>
      <c r="N72" s="391">
        <f t="shared" si="23"/>
        <v>21</v>
      </c>
      <c r="O72" s="391">
        <f t="shared" si="23"/>
        <v>22</v>
      </c>
      <c r="P72" s="460">
        <f t="shared" si="23"/>
        <v>23</v>
      </c>
      <c r="Q72" s="409">
        <f>IF(Q71&lt;&gt;"",Q71+7,"")</f>
        <v>24</v>
      </c>
      <c r="R72" s="269"/>
      <c r="S72" s="113"/>
      <c r="T72" s="113"/>
      <c r="U72" s="113"/>
      <c r="V72" s="207"/>
      <c r="W72" s="207"/>
      <c r="X72" s="748"/>
      <c r="Y72" s="748"/>
      <c r="Z72" s="748"/>
      <c r="AA72" s="748"/>
      <c r="AB72" s="748"/>
      <c r="AC72" s="748"/>
      <c r="AD72" s="748"/>
      <c r="AE72" s="748"/>
      <c r="AF72" s="748"/>
      <c r="AG72" s="748"/>
      <c r="AH72" s="748"/>
      <c r="AI72" s="748"/>
      <c r="AJ72" s="748"/>
      <c r="AK72" s="179"/>
      <c r="AL72" s="179"/>
    </row>
    <row r="73" spans="1:38" s="127" customFormat="1" ht="16.5" customHeight="1">
      <c r="B73" s="113"/>
      <c r="C73" s="390">
        <f>IF(C72&lt;&gt;"",C72+7,"")</f>
        <v>25</v>
      </c>
      <c r="D73" s="391">
        <f t="shared" ref="D73:F74" si="24">IF(C73&lt;&gt;"",IF(C73&gt;=30,"",C73+1),"")</f>
        <v>26</v>
      </c>
      <c r="E73" s="391">
        <f t="shared" si="24"/>
        <v>27</v>
      </c>
      <c r="F73" s="391">
        <f t="shared" si="24"/>
        <v>28</v>
      </c>
      <c r="G73" s="391">
        <f>IF(F73&lt;&gt;"",F73+1,"")</f>
        <v>29</v>
      </c>
      <c r="H73" s="391">
        <f>IF(G73&lt;&gt;"",IF(G73&gt;=30,"",G73+1),"")</f>
        <v>30</v>
      </c>
      <c r="I73" s="392" t="str">
        <f>IF(H73&lt;&gt;"",IF(H73&gt;=30,"",H73+1),"")</f>
        <v/>
      </c>
      <c r="J73" s="270"/>
      <c r="K73" s="390">
        <f>IF(K72&lt;&gt;"",K72+7,"")</f>
        <v>25</v>
      </c>
      <c r="L73" s="391">
        <f t="shared" ref="L73:Q74" si="25">IF(K73&lt;&gt;"",IF(K73&gt;=31,"",K73+1),"")</f>
        <v>26</v>
      </c>
      <c r="M73" s="391">
        <f t="shared" si="25"/>
        <v>27</v>
      </c>
      <c r="N73" s="391">
        <f t="shared" si="25"/>
        <v>28</v>
      </c>
      <c r="O73" s="391">
        <f t="shared" si="25"/>
        <v>29</v>
      </c>
      <c r="P73" s="391">
        <f t="shared" si="25"/>
        <v>30</v>
      </c>
      <c r="Q73" s="392">
        <f t="shared" si="25"/>
        <v>31</v>
      </c>
      <c r="R73" s="269"/>
      <c r="S73" s="113"/>
      <c r="T73" s="113"/>
      <c r="U73" s="113"/>
      <c r="V73" s="137"/>
      <c r="W73" s="110"/>
      <c r="X73" s="748"/>
      <c r="Y73" s="748"/>
      <c r="Z73" s="748"/>
      <c r="AA73" s="748"/>
      <c r="AB73" s="748"/>
      <c r="AC73" s="748"/>
      <c r="AD73" s="748"/>
      <c r="AE73" s="748"/>
      <c r="AF73" s="748"/>
      <c r="AG73" s="748"/>
      <c r="AH73" s="748"/>
      <c r="AI73" s="748"/>
      <c r="AJ73" s="748"/>
      <c r="AK73" s="179"/>
      <c r="AL73" s="179"/>
    </row>
    <row r="74" spans="1:38" s="127" customFormat="1" ht="15.75" customHeight="1">
      <c r="A74" s="196"/>
      <c r="B74" s="113"/>
      <c r="C74" s="390" t="str">
        <f>IF(C73&lt;&gt;"",IF(C73+7&gt;30,"",C73+7),"")</f>
        <v/>
      </c>
      <c r="D74" s="391" t="str">
        <f t="shared" si="24"/>
        <v/>
      </c>
      <c r="E74" s="391" t="str">
        <f t="shared" si="24"/>
        <v/>
      </c>
      <c r="F74" s="391" t="str">
        <f t="shared" si="24"/>
        <v/>
      </c>
      <c r="G74" s="391" t="str">
        <f>IF(F74&lt;&gt;"",F74+1,"")</f>
        <v/>
      </c>
      <c r="H74" s="391" t="str">
        <f>IF(G74&lt;&gt;"",IF(G74&gt;=30,"",G74+1),"")</f>
        <v/>
      </c>
      <c r="I74" s="392" t="str">
        <f>IF(H74&lt;&gt;"",IF(H74&gt;=30,"",H74+1),"")</f>
        <v/>
      </c>
      <c r="J74" s="269"/>
      <c r="K74" s="390" t="str">
        <f>IF(K73&lt;&gt;"",IF(K73+7&gt;31,"",K73+7),"")</f>
        <v/>
      </c>
      <c r="L74" s="391" t="str">
        <f t="shared" si="25"/>
        <v/>
      </c>
      <c r="M74" s="391" t="str">
        <f t="shared" si="25"/>
        <v/>
      </c>
      <c r="N74" s="391" t="str">
        <f t="shared" si="25"/>
        <v/>
      </c>
      <c r="O74" s="391" t="str">
        <f t="shared" si="25"/>
        <v/>
      </c>
      <c r="P74" s="391" t="str">
        <f t="shared" si="25"/>
        <v/>
      </c>
      <c r="Q74" s="392" t="str">
        <f t="shared" si="25"/>
        <v/>
      </c>
      <c r="R74" s="269"/>
      <c r="S74" s="113"/>
      <c r="T74" s="113"/>
      <c r="U74" s="113"/>
      <c r="V74" s="207"/>
      <c r="W74" s="207"/>
      <c r="X74" s="748"/>
      <c r="Y74" s="748"/>
      <c r="Z74" s="748"/>
      <c r="AA74" s="748"/>
      <c r="AB74" s="748"/>
      <c r="AC74" s="748"/>
      <c r="AD74" s="748"/>
      <c r="AE74" s="748"/>
      <c r="AF74" s="748"/>
      <c r="AG74" s="748"/>
      <c r="AH74" s="748"/>
      <c r="AI74" s="748"/>
      <c r="AJ74" s="748"/>
      <c r="AK74" s="179"/>
      <c r="AL74" s="91"/>
    </row>
    <row r="75" spans="1:38" s="127" customFormat="1" ht="15.75" customHeight="1">
      <c r="A75" s="235"/>
      <c r="B75" s="113"/>
      <c r="C75" s="91"/>
      <c r="D75" s="91"/>
      <c r="E75" s="91"/>
      <c r="F75" s="91"/>
      <c r="G75" s="91"/>
      <c r="H75" s="91"/>
      <c r="I75" s="181"/>
      <c r="J75" s="181"/>
      <c r="K75" s="91"/>
      <c r="L75" s="91"/>
      <c r="M75" s="91"/>
      <c r="N75" s="91"/>
      <c r="O75" s="91"/>
      <c r="P75" s="91"/>
      <c r="Q75" s="91"/>
      <c r="R75" s="269"/>
      <c r="S75" s="225"/>
      <c r="T75" s="64"/>
      <c r="U75" s="64"/>
      <c r="V75" s="238"/>
      <c r="W75" s="238"/>
      <c r="X75" s="748"/>
      <c r="Y75" s="748"/>
      <c r="Z75" s="748"/>
      <c r="AA75" s="748"/>
      <c r="AB75" s="748"/>
      <c r="AC75" s="748"/>
      <c r="AD75" s="748"/>
      <c r="AE75" s="748"/>
      <c r="AF75" s="748"/>
      <c r="AG75" s="748"/>
      <c r="AH75" s="748"/>
      <c r="AI75" s="748"/>
      <c r="AJ75" s="748"/>
      <c r="AK75" s="179"/>
    </row>
    <row r="76" spans="1:38" ht="6" customHeight="1">
      <c r="B76" s="91"/>
      <c r="C76" s="91"/>
      <c r="D76" s="91"/>
      <c r="E76" s="91"/>
      <c r="F76" s="91"/>
      <c r="G76" s="91"/>
      <c r="H76" s="91"/>
      <c r="I76" s="181"/>
      <c r="J76" s="181"/>
      <c r="K76" s="91"/>
      <c r="L76" s="91"/>
      <c r="M76" s="91"/>
      <c r="N76" s="91"/>
      <c r="O76" s="91"/>
      <c r="P76" s="91"/>
      <c r="Q76" s="91"/>
      <c r="R76" s="91"/>
      <c r="S76" s="91"/>
      <c r="T76" s="91"/>
      <c r="U76" s="91"/>
      <c r="V76" s="108"/>
      <c r="W76" s="184"/>
      <c r="X76" s="184"/>
      <c r="Y76" s="184"/>
      <c r="Z76" s="184"/>
      <c r="AA76" s="184"/>
      <c r="AB76" s="184"/>
      <c r="AC76" s="184"/>
      <c r="AD76" s="184"/>
      <c r="AE76" s="184"/>
      <c r="AF76" s="184"/>
      <c r="AG76" s="184"/>
      <c r="AH76" s="184"/>
      <c r="AI76" s="184"/>
      <c r="AJ76" s="184"/>
      <c r="AK76" s="180"/>
      <c r="AL76" s="180"/>
    </row>
  </sheetData>
  <mergeCells count="109">
    <mergeCell ref="E33:R33"/>
    <mergeCell ref="E34:R34"/>
    <mergeCell ref="E35:R35"/>
    <mergeCell ref="E36:R36"/>
    <mergeCell ref="R2:S3"/>
    <mergeCell ref="E27:R27"/>
    <mergeCell ref="E28:R28"/>
    <mergeCell ref="E29:R29"/>
    <mergeCell ref="E30:R30"/>
    <mergeCell ref="E31:R31"/>
    <mergeCell ref="E32:R32"/>
    <mergeCell ref="E16:R16"/>
    <mergeCell ref="E17:R17"/>
    <mergeCell ref="E18:R18"/>
    <mergeCell ref="E19:R19"/>
    <mergeCell ref="E20:R20"/>
    <mergeCell ref="E26:R26"/>
    <mergeCell ref="E21:R21"/>
    <mergeCell ref="E5:R5"/>
    <mergeCell ref="E6:R6"/>
    <mergeCell ref="E7:R7"/>
    <mergeCell ref="E8:R8"/>
    <mergeCell ref="E15:R15"/>
    <mergeCell ref="E9:R9"/>
    <mergeCell ref="E10:R10"/>
    <mergeCell ref="E11:R11"/>
    <mergeCell ref="C30:D30"/>
    <mergeCell ref="C26:D26"/>
    <mergeCell ref="E23:R23"/>
    <mergeCell ref="E24:R24"/>
    <mergeCell ref="E25:R25"/>
    <mergeCell ref="Y28:AA28"/>
    <mergeCell ref="AG6:AI6"/>
    <mergeCell ref="AG17:AI17"/>
    <mergeCell ref="C22:D22"/>
    <mergeCell ref="E22:R22"/>
    <mergeCell ref="C10:D10"/>
    <mergeCell ref="C14:D14"/>
    <mergeCell ref="E12:R12"/>
    <mergeCell ref="E13:R13"/>
    <mergeCell ref="E14:R14"/>
    <mergeCell ref="C18:D18"/>
    <mergeCell ref="AK39:AL39"/>
    <mergeCell ref="Q39:S39"/>
    <mergeCell ref="AA38:AE39"/>
    <mergeCell ref="X53:AJ53"/>
    <mergeCell ref="X54:AJ54"/>
    <mergeCell ref="X50:AJ50"/>
    <mergeCell ref="X51:AJ51"/>
    <mergeCell ref="X45:AJ45"/>
    <mergeCell ref="X46:AJ46"/>
    <mergeCell ref="V42:X44"/>
    <mergeCell ref="X56:AJ56"/>
    <mergeCell ref="X49:AJ49"/>
    <mergeCell ref="X52:AJ52"/>
    <mergeCell ref="X62:AJ62"/>
    <mergeCell ref="X63:AJ63"/>
    <mergeCell ref="Y40:Z41"/>
    <mergeCell ref="W17:X17"/>
    <mergeCell ref="AE17:AF17"/>
    <mergeCell ref="X40:X41"/>
    <mergeCell ref="X75:AJ75"/>
    <mergeCell ref="X66:AJ66"/>
    <mergeCell ref="X59:AJ59"/>
    <mergeCell ref="X64:AJ64"/>
    <mergeCell ref="X60:AJ60"/>
    <mergeCell ref="X70:AJ70"/>
    <mergeCell ref="X61:AJ61"/>
    <mergeCell ref="X72:AJ72"/>
    <mergeCell ref="L2:L3"/>
    <mergeCell ref="V40:W41"/>
    <mergeCell ref="N2:O2"/>
    <mergeCell ref="P2:Q3"/>
    <mergeCell ref="X67:AJ67"/>
    <mergeCell ref="X68:AJ68"/>
    <mergeCell ref="X69:AJ69"/>
    <mergeCell ref="AG28:AI28"/>
    <mergeCell ref="AE6:AF6"/>
    <mergeCell ref="S14:T16"/>
    <mergeCell ref="X74:AJ74"/>
    <mergeCell ref="X71:AJ71"/>
    <mergeCell ref="H38:L39"/>
    <mergeCell ref="X57:AJ57"/>
    <mergeCell ref="X48:AJ48"/>
    <mergeCell ref="Y17:AB17"/>
    <mergeCell ref="N1:O1"/>
    <mergeCell ref="X73:AJ73"/>
    <mergeCell ref="X58:AJ58"/>
    <mergeCell ref="S25:T27"/>
    <mergeCell ref="X47:AJ47"/>
    <mergeCell ref="AA40:AA41"/>
    <mergeCell ref="C2:D3"/>
    <mergeCell ref="E2:E3"/>
    <mergeCell ref="H2:H3"/>
    <mergeCell ref="Z2:AC3"/>
    <mergeCell ref="W6:X6"/>
    <mergeCell ref="Y6:AA6"/>
    <mergeCell ref="N3:O3"/>
    <mergeCell ref="C5:C6"/>
    <mergeCell ref="D5:D6"/>
    <mergeCell ref="F2:G3"/>
    <mergeCell ref="C34:D34"/>
    <mergeCell ref="Y44:AI44"/>
    <mergeCell ref="W28:X28"/>
    <mergeCell ref="C36:D36"/>
    <mergeCell ref="AD2:AG3"/>
    <mergeCell ref="AE28:AF28"/>
    <mergeCell ref="X65:AJ65"/>
    <mergeCell ref="X55:AJ55"/>
  </mergeCells>
  <phoneticPr fontId="2"/>
  <conditionalFormatting sqref="W76 C8 C10 C14">
    <cfRule type="expression" dxfId="379" priority="193" stopIfTrue="1">
      <formula>$D8="土"</formula>
    </cfRule>
    <cfRule type="expression" dxfId="378" priority="194" stopIfTrue="1">
      <formula>$D8="日"</formula>
    </cfRule>
  </conditionalFormatting>
  <conditionalFormatting sqref="W67">
    <cfRule type="expression" dxfId="377" priority="195" stopIfTrue="1">
      <formula>W67="土"</formula>
    </cfRule>
    <cfRule type="expression" dxfId="376" priority="196" stopIfTrue="1">
      <formula>W67="日"</formula>
    </cfRule>
    <cfRule type="expression" priority="197" stopIfTrue="1">
      <formula>W65="日"</formula>
    </cfRule>
  </conditionalFormatting>
  <conditionalFormatting sqref="V65 V45 V47 V49 V51 V53 V55 V57 V59 V61 V73 V69 V71 V63">
    <cfRule type="expression" dxfId="375" priority="198" stopIfTrue="1">
      <formula>W45="土"</formula>
    </cfRule>
    <cfRule type="expression" dxfId="374" priority="199" stopIfTrue="1">
      <formula>W45="日"</formula>
    </cfRule>
  </conditionalFormatting>
  <conditionalFormatting sqref="V67">
    <cfRule type="expression" dxfId="373" priority="200" stopIfTrue="1">
      <formula>W67="土"</formula>
    </cfRule>
    <cfRule type="expression" dxfId="372" priority="201" stopIfTrue="1">
      <formula>W67="日"</formula>
    </cfRule>
    <cfRule type="expression" dxfId="371" priority="202" stopIfTrue="1">
      <formula>W65="日"</formula>
    </cfRule>
  </conditionalFormatting>
  <conditionalFormatting sqref="W45 W47 W49 W51 W53 W55 W57 W59 W61 W73 W69 W71 W63 W65 D35 D9 D13 D17 D21 D25 D29 D5">
    <cfRule type="expression" dxfId="370" priority="203" stopIfTrue="1">
      <formula>D5="土"</formula>
    </cfRule>
    <cfRule type="expression" dxfId="369" priority="204" stopIfTrue="1">
      <formula>D5="日"</formula>
    </cfRule>
  </conditionalFormatting>
  <conditionalFormatting sqref="AD19:AD23 AE19:AJ20">
    <cfRule type="cellIs" dxfId="368" priority="216" stopIfTrue="1" operator="between">
      <formula>3</formula>
      <formula>5</formula>
    </cfRule>
  </conditionalFormatting>
  <conditionalFormatting sqref="V20:V22 W20:X20 Y21:AB21">
    <cfRule type="cellIs" dxfId="367" priority="218" stopIfTrue="1" operator="between">
      <formula>11</formula>
      <formula>11</formula>
    </cfRule>
  </conditionalFormatting>
  <conditionalFormatting sqref="X21 Y20:AB20">
    <cfRule type="cellIs" dxfId="366" priority="219" stopIfTrue="1" operator="equal">
      <formula>11</formula>
    </cfRule>
  </conditionalFormatting>
  <conditionalFormatting sqref="W21">
    <cfRule type="cellIs" dxfId="365" priority="220" stopIfTrue="1" operator="equal">
      <formula>11</formula>
    </cfRule>
    <cfRule type="cellIs" dxfId="364" priority="221" stopIfTrue="1" operator="equal">
      <formula>12</formula>
    </cfRule>
  </conditionalFormatting>
  <conditionalFormatting sqref="AD12:AD13 AF12:AJ13 AE13">
    <cfRule type="cellIs" dxfId="363" priority="222" stopIfTrue="1" operator="between">
      <formula>29</formula>
      <formula>29</formula>
    </cfRule>
  </conditionalFormatting>
  <conditionalFormatting sqref="AE12">
    <cfRule type="cellIs" dxfId="362" priority="223" stopIfTrue="1" operator="between">
      <formula>29</formula>
      <formula>30</formula>
    </cfRule>
  </conditionalFormatting>
  <conditionalFormatting sqref="V9:V12 X9:AB9">
    <cfRule type="cellIs" dxfId="361" priority="224" stopIfTrue="1" operator="between">
      <formula>1</formula>
      <formula>3</formula>
    </cfRule>
  </conditionalFormatting>
  <conditionalFormatting sqref="V8 X8:AB8">
    <cfRule type="cellIs" dxfId="360" priority="225" stopIfTrue="1" operator="between">
      <formula>1</formula>
      <formula>1</formula>
    </cfRule>
  </conditionalFormatting>
  <conditionalFormatting sqref="W8">
    <cfRule type="cellIs" dxfId="359" priority="226" stopIfTrue="1" operator="between">
      <formula>1</formula>
      <formula>1</formula>
    </cfRule>
    <cfRule type="cellIs" dxfId="358" priority="227" stopIfTrue="1" operator="between">
      <formula>2</formula>
      <formula>2</formula>
    </cfRule>
  </conditionalFormatting>
  <conditionalFormatting sqref="L61:Q61 E1:I1">
    <cfRule type="cellIs" dxfId="357" priority="229" stopIfTrue="1" operator="between">
      <formula>23</formula>
      <formula>23</formula>
    </cfRule>
  </conditionalFormatting>
  <conditionalFormatting sqref="C50:I50">
    <cfRule type="cellIs" dxfId="356" priority="245" stopIfTrue="1" operator="between">
      <formula>22</formula>
      <formula>23</formula>
    </cfRule>
  </conditionalFormatting>
  <conditionalFormatting sqref="D1">
    <cfRule type="cellIs" dxfId="355" priority="246" stopIfTrue="1" operator="between">
      <formula>23</formula>
      <formula>23</formula>
    </cfRule>
    <cfRule type="cellIs" dxfId="354" priority="247" stopIfTrue="1" operator="between">
      <formula>24</formula>
      <formula>24</formula>
    </cfRule>
  </conditionalFormatting>
  <conditionalFormatting sqref="C7">
    <cfRule type="expression" dxfId="353" priority="187" stopIfTrue="1">
      <formula>$D2="日"</formula>
    </cfRule>
  </conditionalFormatting>
  <conditionalFormatting sqref="E7 E11 E9 E5 E15 E13 E19 E17 E23 E21 E27 E25 E31 E29 E35 E33">
    <cfRule type="cellIs" dxfId="352" priority="183" stopIfTrue="1" operator="between">
      <formula>"1"</formula>
      <formula>"3"</formula>
    </cfRule>
  </conditionalFormatting>
  <conditionalFormatting sqref="C9">
    <cfRule type="expression" dxfId="351" priority="180" stopIfTrue="1">
      <formula>$D9="土"</formula>
    </cfRule>
    <cfRule type="expression" dxfId="350" priority="181" stopIfTrue="1">
      <formula>$D9="日"</formula>
    </cfRule>
    <cfRule type="expression" dxfId="349" priority="182" stopIfTrue="1">
      <formula>#REF!="日"</formula>
    </cfRule>
  </conditionalFormatting>
  <conditionalFormatting sqref="C13">
    <cfRule type="expression" dxfId="348" priority="177" stopIfTrue="1">
      <formula>$D13="土"</formula>
    </cfRule>
    <cfRule type="expression" dxfId="347" priority="178" stopIfTrue="1">
      <formula>$D13="日"</formula>
    </cfRule>
    <cfRule type="expression" dxfId="346" priority="179" stopIfTrue="1">
      <formula>#REF!="日"</formula>
    </cfRule>
  </conditionalFormatting>
  <conditionalFormatting sqref="W9">
    <cfRule type="cellIs" dxfId="345" priority="134" stopIfTrue="1" operator="between">
      <formula>8</formula>
      <formula>9</formula>
    </cfRule>
  </conditionalFormatting>
  <conditionalFormatting sqref="W10">
    <cfRule type="cellIs" dxfId="344" priority="133" stopIfTrue="1" operator="between">
      <formula>10</formula>
      <formula>14</formula>
    </cfRule>
  </conditionalFormatting>
  <conditionalFormatting sqref="AA32 AB33">
    <cfRule type="expression" dxfId="343" priority="124" stopIfTrue="1">
      <formula>$V$27=AA32</formula>
    </cfRule>
  </conditionalFormatting>
  <conditionalFormatting sqref="D49">
    <cfRule type="cellIs" dxfId="342" priority="105" stopIfTrue="1" operator="between">
      <formula>15</formula>
      <formula>21</formula>
    </cfRule>
  </conditionalFormatting>
  <conditionalFormatting sqref="D71">
    <cfRule type="cellIs" dxfId="341" priority="103" stopIfTrue="1" operator="between">
      <formula>15</formula>
      <formula>20</formula>
    </cfRule>
  </conditionalFormatting>
  <conditionalFormatting sqref="C72 E71:I73">
    <cfRule type="expression" dxfId="340" priority="102" stopIfTrue="1">
      <formula>$C$66=C71</formula>
    </cfRule>
  </conditionalFormatting>
  <conditionalFormatting sqref="AB32 W33:AA33">
    <cfRule type="expression" dxfId="339" priority="92" stopIfTrue="1">
      <formula>$V$27=W32</formula>
    </cfRule>
  </conditionalFormatting>
  <conditionalFormatting sqref="V33">
    <cfRule type="expression" dxfId="338" priority="90" stopIfTrue="1">
      <formula>$V$28+V33=21</formula>
    </cfRule>
  </conditionalFormatting>
  <conditionalFormatting sqref="W33">
    <cfRule type="expression" dxfId="337" priority="89" stopIfTrue="1">
      <formula>$V$27+1=W33</formula>
    </cfRule>
  </conditionalFormatting>
  <conditionalFormatting sqref="D73">
    <cfRule type="expression" dxfId="336" priority="74" stopIfTrue="1">
      <formula>$C$66+1=D73</formula>
    </cfRule>
  </conditionalFormatting>
  <conditionalFormatting sqref="D72">
    <cfRule type="cellIs" dxfId="335" priority="37" stopIfTrue="1" operator="between">
      <formula>17</formula>
      <formula>21</formula>
    </cfRule>
    <cfRule type="expression" dxfId="334" priority="55" stopIfTrue="1">
      <formula>$C$66+1=D72</formula>
    </cfRule>
    <cfRule type="expression" dxfId="333" priority="65" stopIfTrue="1">
      <formula>$C$66=D72</formula>
    </cfRule>
  </conditionalFormatting>
  <conditionalFormatting sqref="L72:Q72">
    <cfRule type="cellIs" dxfId="332" priority="64" stopIfTrue="1" operator="equal">
      <formula>23</formula>
    </cfRule>
  </conditionalFormatting>
  <conditionalFormatting sqref="E72">
    <cfRule type="expression" dxfId="331" priority="62" stopIfTrue="1">
      <formula>$C$66=E72</formula>
    </cfRule>
    <cfRule type="expression" dxfId="330" priority="73" stopIfTrue="1">
      <formula>$E$72=22</formula>
    </cfRule>
  </conditionalFormatting>
  <conditionalFormatting sqref="L59">
    <cfRule type="cellIs" dxfId="329" priority="51" stopIfTrue="1" operator="between">
      <formula>3</formula>
      <formula>4</formula>
    </cfRule>
  </conditionalFormatting>
  <conditionalFormatting sqref="M58:Q58">
    <cfRule type="cellIs" dxfId="328" priority="47" stopIfTrue="1" operator="between">
      <formula>3</formula>
      <formula>3</formula>
    </cfRule>
  </conditionalFormatting>
  <conditionalFormatting sqref="C35">
    <cfRule type="expression" dxfId="327" priority="34" stopIfTrue="1">
      <formula>D35="土"</formula>
    </cfRule>
    <cfRule type="expression" dxfId="326" priority="35" stopIfTrue="1">
      <formula>D35="日"</formula>
    </cfRule>
    <cfRule type="expression" dxfId="325" priority="36" stopIfTrue="1">
      <formula>D35="月"</formula>
    </cfRule>
  </conditionalFormatting>
  <conditionalFormatting sqref="C9">
    <cfRule type="expression" dxfId="324" priority="24" stopIfTrue="1">
      <formula>D9="土"</formula>
    </cfRule>
    <cfRule type="expression" dxfId="323" priority="25" stopIfTrue="1">
      <formula>D9="日"</formula>
    </cfRule>
  </conditionalFormatting>
  <conditionalFormatting sqref="C17">
    <cfRule type="expression" dxfId="322" priority="22" stopIfTrue="1">
      <formula>D17="土"</formula>
    </cfRule>
    <cfRule type="expression" dxfId="321" priority="23" stopIfTrue="1">
      <formula>D17="日"</formula>
    </cfRule>
  </conditionalFormatting>
  <conditionalFormatting sqref="C21">
    <cfRule type="expression" dxfId="320" priority="20" stopIfTrue="1">
      <formula>D21="土"</formula>
    </cfRule>
    <cfRule type="expression" dxfId="319" priority="21" stopIfTrue="1">
      <formula>D21="日"</formula>
    </cfRule>
  </conditionalFormatting>
  <conditionalFormatting sqref="C25">
    <cfRule type="expression" dxfId="318" priority="18" stopIfTrue="1">
      <formula>D25="土"</formula>
    </cfRule>
    <cfRule type="expression" dxfId="317" priority="19" stopIfTrue="1">
      <formula>D25="日"</formula>
    </cfRule>
  </conditionalFormatting>
  <conditionalFormatting sqref="C29">
    <cfRule type="expression" dxfId="316" priority="16" stopIfTrue="1">
      <formula>D29="土"</formula>
    </cfRule>
    <cfRule type="expression" dxfId="315" priority="17" stopIfTrue="1">
      <formula>D29="日"</formula>
    </cfRule>
  </conditionalFormatting>
  <conditionalFormatting sqref="C33">
    <cfRule type="expression" dxfId="314" priority="14" stopIfTrue="1">
      <formula>D33="土"</formula>
    </cfRule>
    <cfRule type="expression" dxfId="313" priority="15" stopIfTrue="1">
      <formula>D33="日"</formula>
    </cfRule>
  </conditionalFormatting>
  <conditionalFormatting sqref="C13">
    <cfRule type="expression" dxfId="312" priority="12" stopIfTrue="1">
      <formula>D13="土"</formula>
    </cfRule>
    <cfRule type="expression" dxfId="311" priority="13" stopIfTrue="1">
      <formula>D13="日"</formula>
    </cfRule>
  </conditionalFormatting>
  <conditionalFormatting sqref="D21">
    <cfRule type="expression" dxfId="310" priority="10" stopIfTrue="1">
      <formula>T60="土"</formula>
    </cfRule>
    <cfRule type="expression" dxfId="309" priority="11" stopIfTrue="1">
      <formula>T60="日"</formula>
    </cfRule>
  </conditionalFormatting>
  <conditionalFormatting sqref="D33">
    <cfRule type="expression" dxfId="308" priority="8" stopIfTrue="1">
      <formula>T72="土"</formula>
    </cfRule>
    <cfRule type="expression" dxfId="307" priority="9" stopIfTrue="1">
      <formula>T72="日"</formula>
    </cfRule>
  </conditionalFormatting>
  <conditionalFormatting sqref="C59:I59">
    <cfRule type="cellIs" dxfId="306" priority="3" operator="equal">
      <formula>8</formula>
    </cfRule>
  </conditionalFormatting>
  <conditionalFormatting sqref="L73">
    <cfRule type="expression" dxfId="305" priority="2">
      <formula>$K$73=23</formula>
    </cfRule>
  </conditionalFormatting>
  <conditionalFormatting sqref="D59">
    <cfRule type="cellIs" dxfId="304" priority="1" operator="equal">
      <formula>9</formula>
    </cfRule>
  </conditionalFormatting>
  <dataValidations xWindow="251" yWindow="116" count="2">
    <dataValidation imeMode="fullAlpha" allowBlank="1" showInputMessage="1" showErrorMessage="1" sqref="W6 D56 L56 D67 L67 D44:D45 L44:L45 AE6 AE17 W17 AE28 W28"/>
    <dataValidation imeMode="halfAlpha" allowBlank="1" showInputMessage="1" showErrorMessage="1" sqref="Y6 F56 C57:Q57 N56 C46:Q46 N67 F67 C68:Q68 R45 R58 R47 F44:F45 N44:N45 R69 V7:AB7 AG17 V18:AB18 Y17 AD18:AJ18 V29:AB29 Y28 AD29:AJ29 AG28 AD7:AJ7 AG6"/>
  </dataValidations>
  <pageMargins left="0.24" right="0.15748031496062992" top="0.12" bottom="0.11811023622047245" header="0.14000000000000001" footer="0.11811023622047245"/>
  <pageSetup paperSize="9" scale="80" orientation="portrait" horizontalDpi="4294967293" verticalDpi="300" r:id="rId1"/>
  <headerFooter alignWithMargins="0"/>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6"/>
  <sheetViews>
    <sheetView zoomScaleNormal="100" workbookViewId="0">
      <selection activeCell="Z2" sqref="Z2:AC3"/>
    </sheetView>
  </sheetViews>
  <sheetFormatPr defaultRowHeight="13.5"/>
  <cols>
    <col min="1" max="1" width="3.625" style="91" customWidth="1"/>
    <col min="2" max="2" width="4.125" customWidth="1"/>
    <col min="3" max="9" width="3.125" customWidth="1"/>
    <col min="10" max="10" width="4.625" customWidth="1"/>
    <col min="11" max="17" width="3.125" customWidth="1"/>
    <col min="18" max="18" width="3" customWidth="1"/>
    <col min="19" max="19" width="4" customWidth="1"/>
    <col min="20" max="20" width="2.625" customWidth="1"/>
    <col min="21" max="28" width="3.125" customWidth="1"/>
    <col min="29" max="29" width="4.625" customWidth="1"/>
    <col min="30" max="36" width="3.125" customWidth="1"/>
    <col min="37" max="37" width="2.625" customWidth="1"/>
    <col min="38" max="39" width="2.625" style="91" customWidth="1"/>
    <col min="40" max="16384" width="9" style="91"/>
  </cols>
  <sheetData>
    <row r="1" spans="2:37" ht="12" customHeight="1">
      <c r="B1" s="105"/>
      <c r="C1" s="109"/>
      <c r="D1" s="110"/>
      <c r="E1" s="106"/>
      <c r="F1" s="106"/>
      <c r="G1" s="106"/>
      <c r="H1" s="106"/>
      <c r="I1" s="107"/>
      <c r="J1" s="105"/>
      <c r="K1" s="108"/>
      <c r="L1" s="108"/>
      <c r="M1" s="108"/>
      <c r="N1" s="600" t="s">
        <v>47</v>
      </c>
      <c r="O1" s="600"/>
      <c r="P1" s="600"/>
      <c r="AJ1" s="84"/>
      <c r="AK1" s="91"/>
    </row>
    <row r="2" spans="2:37" s="127" customFormat="1" ht="12" customHeight="1">
      <c r="B2" s="105"/>
      <c r="C2" s="109"/>
      <c r="D2" s="110"/>
      <c r="E2" s="106"/>
      <c r="F2" s="669"/>
      <c r="G2" s="669"/>
      <c r="H2" s="149"/>
      <c r="I2" s="149"/>
      <c r="J2" s="670" t="str">
        <f>CONCATENATE(年表!$C$5)</f>
        <v>1</v>
      </c>
      <c r="K2" s="670"/>
      <c r="L2" s="671" t="s">
        <v>1</v>
      </c>
      <c r="M2" s="129"/>
      <c r="N2" s="601" t="str">
        <f>CONCATENATE(年表!$F$3,"/",J2,"/1")</f>
        <v>2021/1/1</v>
      </c>
      <c r="O2" s="601"/>
      <c r="P2" s="601"/>
      <c r="Q2" s="113"/>
      <c r="R2" s="113"/>
      <c r="S2" s="770"/>
      <c r="T2" s="394"/>
      <c r="U2" s="394"/>
      <c r="V2" s="151">
        <f>INT(MOD((MOD(MOD(($W$2+4),7)+INT(($W$2+7)/4),7))+2-$AJ$2,7))+1</f>
        <v>7</v>
      </c>
      <c r="W2" s="152">
        <f>IF($Z$2&lt;&gt;0,VALUE(CONCATENATE($Z$2))+1000000,1000000)</f>
        <v>1002022</v>
      </c>
      <c r="X2" s="113"/>
      <c r="Y2" s="113"/>
      <c r="Z2" s="674">
        <f>CONCATENATE(年表!$F$3)+1</f>
        <v>2022</v>
      </c>
      <c r="AA2" s="674"/>
      <c r="AB2" s="674"/>
      <c r="AC2" s="674"/>
      <c r="AD2" s="657" t="s">
        <v>13</v>
      </c>
      <c r="AE2" s="657"/>
      <c r="AF2" s="657"/>
      <c r="AG2" s="657"/>
      <c r="AH2" s="157"/>
      <c r="AI2" s="155"/>
      <c r="AJ2" s="221">
        <f>ABS(INT(($W$2-1)/100))-ABS(INT(($W$2-1)/400))+SIGN($W$2+1)</f>
        <v>7516</v>
      </c>
    </row>
    <row r="3" spans="2:37" s="127" customFormat="1" ht="12" customHeight="1">
      <c r="B3" s="105"/>
      <c r="C3" s="109"/>
      <c r="D3" s="110"/>
      <c r="E3" s="130"/>
      <c r="F3" s="669"/>
      <c r="G3" s="669"/>
      <c r="H3" s="149"/>
      <c r="I3" s="149"/>
      <c r="J3" s="670"/>
      <c r="K3" s="670"/>
      <c r="L3" s="671"/>
      <c r="M3" s="129"/>
      <c r="N3" s="602" t="str">
        <f>MID("日月火水木金土",WEEKDAY(N2,1),1)</f>
        <v>金</v>
      </c>
      <c r="O3" s="602"/>
      <c r="P3" s="602"/>
      <c r="Q3" s="161"/>
      <c r="R3" s="161"/>
      <c r="S3" s="770"/>
      <c r="T3" s="394"/>
      <c r="U3" s="394"/>
      <c r="V3" s="113"/>
      <c r="W3" s="113"/>
      <c r="X3" s="160" t="str">
        <f>IF($Z$2&lt;1583,"1582年10月の5日～14日の10日間は閏年の調整により削除されて歴史上は存在しません、その日以前の曜日も違っています","")</f>
        <v/>
      </c>
      <c r="Y3" s="169"/>
      <c r="Z3" s="674"/>
      <c r="AA3" s="674"/>
      <c r="AB3" s="674"/>
      <c r="AC3" s="674"/>
      <c r="AD3" s="657"/>
      <c r="AE3" s="657"/>
      <c r="AF3" s="657"/>
      <c r="AG3" s="657"/>
      <c r="AH3" s="157"/>
      <c r="AI3" s="155"/>
      <c r="AJ3" s="84">
        <f>1-ABS(SIGN((1-SIGN(MOD(Z2,100)))-(1-SIGN(MOD(Z2,400))))-SIGN(MOD(Z2,4)))</f>
        <v>0</v>
      </c>
    </row>
    <row r="4" spans="2:37" s="127" customFormat="1" ht="6" customHeight="1">
      <c r="B4" s="105"/>
      <c r="C4" s="109"/>
      <c r="D4" s="110"/>
      <c r="E4" s="130"/>
      <c r="F4" s="149"/>
      <c r="G4" s="149"/>
      <c r="H4" s="149"/>
      <c r="I4" s="149"/>
      <c r="J4" s="186"/>
      <c r="K4" s="186"/>
      <c r="L4" s="187"/>
      <c r="M4" s="129"/>
      <c r="N4" s="185"/>
      <c r="O4" s="185"/>
      <c r="P4" s="185"/>
      <c r="Q4" s="161"/>
      <c r="R4" s="161"/>
      <c r="S4" s="394"/>
      <c r="T4" s="394"/>
      <c r="U4" s="394"/>
      <c r="V4" s="113"/>
      <c r="W4" s="113"/>
      <c r="X4" s="160"/>
      <c r="Y4" s="169"/>
      <c r="Z4" s="395"/>
      <c r="AA4" s="395"/>
      <c r="AB4" s="395"/>
      <c r="AC4" s="395"/>
      <c r="AD4" s="396"/>
      <c r="AE4" s="396"/>
      <c r="AF4" s="396"/>
      <c r="AG4" s="396"/>
      <c r="AH4" s="157"/>
      <c r="AI4" s="155"/>
      <c r="AJ4" s="84"/>
    </row>
    <row r="5" spans="2:37" s="127" customFormat="1" ht="6" customHeight="1">
      <c r="B5" s="105"/>
      <c r="C5" s="358"/>
      <c r="D5" s="358"/>
      <c r="E5" s="358"/>
      <c r="F5" s="132"/>
      <c r="G5" s="133"/>
      <c r="H5" s="134"/>
      <c r="I5" s="132"/>
      <c r="J5" s="91"/>
      <c r="K5" s="91"/>
      <c r="L5" s="91"/>
      <c r="M5" s="91"/>
      <c r="N5" s="135"/>
      <c r="O5" s="135"/>
      <c r="P5" s="91"/>
      <c r="Q5" s="239"/>
      <c r="R5" s="239"/>
      <c r="S5" s="158"/>
      <c r="T5" s="158"/>
      <c r="U5" s="158"/>
      <c r="V5" s="113"/>
      <c r="W5" s="113"/>
      <c r="X5" s="160"/>
      <c r="Y5" s="169"/>
      <c r="Z5" s="170"/>
      <c r="AA5" s="170"/>
      <c r="AB5" s="170"/>
      <c r="AC5" s="170"/>
      <c r="AD5" s="188"/>
      <c r="AE5" s="188"/>
      <c r="AF5" s="188"/>
      <c r="AG5" s="154"/>
      <c r="AH5" s="157"/>
      <c r="AI5" s="155"/>
      <c r="AJ5" s="113"/>
    </row>
    <row r="6" spans="2:37" s="127" customFormat="1" ht="16.5" customHeight="1">
      <c r="B6" s="91"/>
      <c r="C6" s="368" t="s">
        <v>68</v>
      </c>
      <c r="D6" s="769"/>
      <c r="E6" s="769"/>
      <c r="F6" s="769"/>
      <c r="G6" s="769"/>
      <c r="H6" s="117"/>
      <c r="I6" s="117"/>
      <c r="J6" s="117"/>
      <c r="K6" s="117"/>
      <c r="L6" s="117"/>
      <c r="M6" s="117"/>
      <c r="N6" s="117"/>
      <c r="O6" s="117"/>
      <c r="P6" s="117"/>
      <c r="S6" s="113"/>
      <c r="T6" s="113"/>
      <c r="U6" s="113"/>
      <c r="V6" s="171"/>
      <c r="W6" s="751" t="s">
        <v>2</v>
      </c>
      <c r="X6" s="751"/>
      <c r="Y6" s="624" t="s">
        <v>69</v>
      </c>
      <c r="Z6" s="624"/>
      <c r="AA6" s="624"/>
      <c r="AB6" s="172"/>
      <c r="AC6" s="172"/>
      <c r="AD6" s="171"/>
      <c r="AE6" s="751" t="s">
        <v>4</v>
      </c>
      <c r="AF6" s="751"/>
      <c r="AG6" s="663" t="s">
        <v>16</v>
      </c>
      <c r="AH6" s="663"/>
      <c r="AI6" s="663"/>
      <c r="AJ6" s="173"/>
    </row>
    <row r="7" spans="2:37" s="127" customFormat="1" ht="16.5" customHeight="1">
      <c r="B7" s="66"/>
      <c r="C7" s="771" t="s">
        <v>65</v>
      </c>
      <c r="D7" s="771"/>
      <c r="E7" s="666"/>
      <c r="F7" s="666"/>
      <c r="G7" s="666"/>
      <c r="H7" s="666"/>
      <c r="I7" s="666"/>
      <c r="J7" s="666"/>
      <c r="K7" s="666"/>
      <c r="L7" s="666"/>
      <c r="M7" s="666"/>
      <c r="N7" s="666"/>
      <c r="O7" s="666"/>
      <c r="P7" s="666"/>
      <c r="S7" s="113"/>
      <c r="T7" s="113"/>
      <c r="U7" s="113"/>
      <c r="V7" s="326" t="s">
        <v>32</v>
      </c>
      <c r="W7" s="327" t="s">
        <v>33</v>
      </c>
      <c r="X7" s="327" t="s">
        <v>70</v>
      </c>
      <c r="Y7" s="327" t="s">
        <v>35</v>
      </c>
      <c r="Z7" s="327" t="s">
        <v>36</v>
      </c>
      <c r="AA7" s="327" t="s">
        <v>37</v>
      </c>
      <c r="AB7" s="328" t="s">
        <v>38</v>
      </c>
      <c r="AC7" s="208"/>
      <c r="AD7" s="326" t="s">
        <v>32</v>
      </c>
      <c r="AE7" s="327" t="s">
        <v>33</v>
      </c>
      <c r="AF7" s="327" t="s">
        <v>70</v>
      </c>
      <c r="AG7" s="327" t="s">
        <v>35</v>
      </c>
      <c r="AH7" s="327" t="s">
        <v>36</v>
      </c>
      <c r="AI7" s="327" t="s">
        <v>37</v>
      </c>
      <c r="AJ7" s="328" t="s">
        <v>38</v>
      </c>
    </row>
    <row r="8" spans="2:37" s="127" customFormat="1" ht="15.75" customHeight="1">
      <c r="B8" s="138"/>
      <c r="C8" s="772"/>
      <c r="D8" s="772"/>
      <c r="E8" s="684"/>
      <c r="F8" s="684"/>
      <c r="G8" s="684"/>
      <c r="H8" s="684"/>
      <c r="I8" s="684"/>
      <c r="J8" s="684"/>
      <c r="K8" s="684"/>
      <c r="L8" s="684"/>
      <c r="M8" s="684"/>
      <c r="N8" s="684"/>
      <c r="O8" s="684"/>
      <c r="P8" s="684"/>
      <c r="S8" s="113"/>
      <c r="T8" s="113"/>
      <c r="U8" s="113"/>
      <c r="V8" s="390" t="str">
        <f>IF(2-$V$2=1,1,"")</f>
        <v/>
      </c>
      <c r="W8" s="391" t="str">
        <f>IF(3-$V$2=1,1,IF(V8&lt;&gt;"",V8+1,""))</f>
        <v/>
      </c>
      <c r="X8" s="391" t="str">
        <f>IF(4-$V$2=1,1,IF(W8&lt;&gt;"",W8+1,""))</f>
        <v/>
      </c>
      <c r="Y8" s="391" t="str">
        <f>IF(5-$V$2=1,1,IF(X8&lt;&gt;"",X8+1,""))</f>
        <v/>
      </c>
      <c r="Z8" s="391" t="str">
        <f>IF(6-$V$2=1,1,IF(Y8&lt;&gt;"",Y8+1,""))</f>
        <v/>
      </c>
      <c r="AA8" s="391" t="str">
        <f>IF(7-$V$2=1,1,IF(Z8&lt;&gt;"",Z8+1,""))</f>
        <v/>
      </c>
      <c r="AB8" s="392">
        <f>IF(8-$V$2=1,1,IF(AA8&lt;&gt;"",AA8+1,""))</f>
        <v>1</v>
      </c>
      <c r="AC8" s="267"/>
      <c r="AD8" s="390" t="str">
        <f>IF(AB34=31,1,"")</f>
        <v/>
      </c>
      <c r="AE8" s="391" t="str">
        <f>IF(V35=31,1,IF(AD8&lt;&gt;"",AD8+1,""))</f>
        <v/>
      </c>
      <c r="AF8" s="391" t="str">
        <f>IF(W35=31,1,IF(AE8&lt;&gt;"",AE8+1,""))</f>
        <v/>
      </c>
      <c r="AG8" s="391" t="str">
        <f>IF(X34=31,1,IF(AF8&lt;&gt;"",AF8+1,""))</f>
        <v/>
      </c>
      <c r="AH8" s="391" t="str">
        <f>IF(Y34=31,1,IF(AG8&lt;&gt;"",AG8+1,""))</f>
        <v/>
      </c>
      <c r="AI8" s="460">
        <f>IF(Z34=31,1,IF(AH8&lt;&gt;"",AH8+1,""))</f>
        <v>1</v>
      </c>
      <c r="AJ8" s="392">
        <f>IF(AA34=31,1,IF(AI8&lt;&gt;"",AI8+1,""))</f>
        <v>2</v>
      </c>
    </row>
    <row r="9" spans="2:37" s="127" customFormat="1" ht="15.75" customHeight="1">
      <c r="B9" s="138"/>
      <c r="C9" s="773" t="s">
        <v>66</v>
      </c>
      <c r="D9" s="773"/>
      <c r="E9" s="681"/>
      <c r="F9" s="681"/>
      <c r="G9" s="681"/>
      <c r="H9" s="681"/>
      <c r="I9" s="681"/>
      <c r="J9" s="681"/>
      <c r="K9" s="681"/>
      <c r="L9" s="681"/>
      <c r="M9" s="681"/>
      <c r="N9" s="681"/>
      <c r="O9" s="681"/>
      <c r="P9" s="681"/>
      <c r="S9" s="113"/>
      <c r="T9" s="113"/>
      <c r="U9" s="113"/>
      <c r="V9" s="390">
        <f>IF(V8&lt;&gt;"",V8+7,AB8+1)</f>
        <v>2</v>
      </c>
      <c r="W9" s="391">
        <f>IF(V9&lt;&gt;"",V9+1,"")</f>
        <v>3</v>
      </c>
      <c r="X9" s="391">
        <f>IF(W9&lt;&gt;"",W9+1,"")</f>
        <v>4</v>
      </c>
      <c r="Y9" s="391">
        <f>IF(X9&lt;&gt;"",X9+1,"")</f>
        <v>5</v>
      </c>
      <c r="Z9" s="391">
        <f>IF(Y9&lt;&gt;"",Y9+1,"")</f>
        <v>6</v>
      </c>
      <c r="AA9" s="391">
        <f>IF(AA8&lt;&gt;"",AA8+7,Z9+1)</f>
        <v>7</v>
      </c>
      <c r="AB9" s="392">
        <f>IF(AB8&lt;&gt;"",AB8+7,"")</f>
        <v>8</v>
      </c>
      <c r="AC9" s="267"/>
      <c r="AD9" s="390">
        <f>IF(AD8&lt;&gt;"",AD8+7,AJ8+1)</f>
        <v>3</v>
      </c>
      <c r="AE9" s="391">
        <f>IF(AD9&lt;&gt;"",AD9+1,"")</f>
        <v>4</v>
      </c>
      <c r="AF9" s="391">
        <f>IF(AE9&lt;&gt;"",AE9+1,"")</f>
        <v>5</v>
      </c>
      <c r="AG9" s="391">
        <f>IF(AF9&lt;&gt;"",AF9+1,"")</f>
        <v>6</v>
      </c>
      <c r="AH9" s="391">
        <f>IF(AG9&lt;&gt;"",AG9+1,"")</f>
        <v>7</v>
      </c>
      <c r="AI9" s="391">
        <f>IF(AI8&lt;&gt;"",AI8+7,AH9+1)</f>
        <v>8</v>
      </c>
      <c r="AJ9" s="392">
        <f>IF(AJ8&lt;&gt;"",AJ8+7,"")</f>
        <v>9</v>
      </c>
    </row>
    <row r="10" spans="2:37" s="127" customFormat="1" ht="16.5" customHeight="1">
      <c r="B10" s="138"/>
      <c r="C10" s="774"/>
      <c r="D10" s="774"/>
      <c r="E10" s="684"/>
      <c r="F10" s="684"/>
      <c r="G10" s="684"/>
      <c r="H10" s="684"/>
      <c r="I10" s="684"/>
      <c r="J10" s="684"/>
      <c r="K10" s="684"/>
      <c r="L10" s="684"/>
      <c r="M10" s="684"/>
      <c r="N10" s="684"/>
      <c r="O10" s="684"/>
      <c r="P10" s="684"/>
      <c r="S10" s="113"/>
      <c r="T10" s="113"/>
      <c r="U10" s="113"/>
      <c r="V10" s="390">
        <f>IF(V9&lt;&gt;"",V9+7,AB9+1)</f>
        <v>9</v>
      </c>
      <c r="W10" s="391">
        <f t="shared" ref="W10:AA11" si="0">IF(W9&lt;&gt;"",W9+7,"")</f>
        <v>10</v>
      </c>
      <c r="X10" s="391">
        <f t="shared" si="0"/>
        <v>11</v>
      </c>
      <c r="Y10" s="391">
        <f t="shared" si="0"/>
        <v>12</v>
      </c>
      <c r="Z10" s="391">
        <f t="shared" si="0"/>
        <v>13</v>
      </c>
      <c r="AA10" s="460">
        <f t="shared" si="0"/>
        <v>14</v>
      </c>
      <c r="AB10" s="392">
        <f>IF(AB9&lt;&gt;"",AB9+7,"")</f>
        <v>15</v>
      </c>
      <c r="AC10" s="267"/>
      <c r="AD10" s="390">
        <f>IF(AD9&lt;&gt;"",AD9+7,AJ9+1)</f>
        <v>10</v>
      </c>
      <c r="AE10" s="391">
        <f t="shared" ref="AE10:AI11" si="1">IF(AE9&lt;&gt;"",AE9+7,"")</f>
        <v>11</v>
      </c>
      <c r="AF10" s="391">
        <f t="shared" si="1"/>
        <v>12</v>
      </c>
      <c r="AG10" s="391">
        <f t="shared" si="1"/>
        <v>13</v>
      </c>
      <c r="AH10" s="391">
        <f t="shared" si="1"/>
        <v>14</v>
      </c>
      <c r="AI10" s="460">
        <f t="shared" si="1"/>
        <v>15</v>
      </c>
      <c r="AJ10" s="392">
        <f>IF(AJ9&lt;&gt;"",AJ9+7,"")</f>
        <v>16</v>
      </c>
    </row>
    <row r="11" spans="2:37" s="127" customFormat="1" ht="16.5" customHeight="1">
      <c r="B11" s="66"/>
      <c r="C11" s="775" t="s">
        <v>104</v>
      </c>
      <c r="D11" s="773"/>
      <c r="E11" s="681"/>
      <c r="F11" s="681"/>
      <c r="G11" s="681"/>
      <c r="H11" s="681"/>
      <c r="I11" s="681"/>
      <c r="J11" s="681"/>
      <c r="K11" s="681"/>
      <c r="L11" s="681"/>
      <c r="M11" s="681"/>
      <c r="N11" s="681"/>
      <c r="O11" s="681"/>
      <c r="P11" s="681"/>
      <c r="S11" s="113"/>
      <c r="T11" s="113"/>
      <c r="U11" s="113"/>
      <c r="V11" s="390">
        <f>IF(V10&lt;&gt;"",V10+7,AB10+1)</f>
        <v>16</v>
      </c>
      <c r="W11" s="391">
        <f t="shared" si="0"/>
        <v>17</v>
      </c>
      <c r="X11" s="391">
        <f t="shared" si="0"/>
        <v>18</v>
      </c>
      <c r="Y11" s="391">
        <f t="shared" si="0"/>
        <v>19</v>
      </c>
      <c r="Z11" s="391">
        <f t="shared" si="0"/>
        <v>20</v>
      </c>
      <c r="AA11" s="391">
        <f t="shared" si="0"/>
        <v>21</v>
      </c>
      <c r="AB11" s="392">
        <f>IF(AB10&lt;&gt;"",AB10+7,"")</f>
        <v>22</v>
      </c>
      <c r="AC11" s="267"/>
      <c r="AD11" s="390">
        <f>IF(AD10&lt;&gt;"",AD10+7,AJ10+1)</f>
        <v>17</v>
      </c>
      <c r="AE11" s="391">
        <f t="shared" si="1"/>
        <v>18</v>
      </c>
      <c r="AF11" s="391">
        <f t="shared" si="1"/>
        <v>19</v>
      </c>
      <c r="AG11" s="391">
        <f t="shared" si="1"/>
        <v>20</v>
      </c>
      <c r="AH11" s="391">
        <f t="shared" si="1"/>
        <v>21</v>
      </c>
      <c r="AI11" s="391">
        <f t="shared" si="1"/>
        <v>22</v>
      </c>
      <c r="AJ11" s="392">
        <f>IF(AJ10&lt;&gt;"",AJ10+7,"")</f>
        <v>23</v>
      </c>
    </row>
    <row r="12" spans="2:37" s="127" customFormat="1" ht="15.75" customHeight="1">
      <c r="B12" s="138"/>
      <c r="C12" s="774"/>
      <c r="D12" s="774"/>
      <c r="E12" s="684"/>
      <c r="F12" s="684"/>
      <c r="G12" s="684"/>
      <c r="H12" s="684"/>
      <c r="I12" s="684"/>
      <c r="J12" s="684"/>
      <c r="K12" s="684"/>
      <c r="L12" s="684"/>
      <c r="M12" s="684"/>
      <c r="N12" s="684"/>
      <c r="O12" s="684"/>
      <c r="P12" s="684"/>
      <c r="S12" s="113"/>
      <c r="T12" s="113"/>
      <c r="U12" s="113"/>
      <c r="V12" s="390">
        <f>IF(V11&lt;&gt;"",V11+7,AB11+1)</f>
        <v>23</v>
      </c>
      <c r="W12" s="391">
        <f t="shared" ref="W12:AB13" si="2">IF(V12&lt;&gt;"",IF(V12&gt;=31,"",V12+1),"")</f>
        <v>24</v>
      </c>
      <c r="X12" s="391">
        <f t="shared" si="2"/>
        <v>25</v>
      </c>
      <c r="Y12" s="391">
        <f t="shared" si="2"/>
        <v>26</v>
      </c>
      <c r="Z12" s="391">
        <f t="shared" si="2"/>
        <v>27</v>
      </c>
      <c r="AA12" s="391">
        <f t="shared" si="2"/>
        <v>28</v>
      </c>
      <c r="AB12" s="392">
        <f t="shared" si="2"/>
        <v>29</v>
      </c>
      <c r="AC12" s="267"/>
      <c r="AD12" s="390">
        <f>IF(AD11&lt;&gt;"",IF(AD11+7&gt;30,"",AD11+7),"")</f>
        <v>24</v>
      </c>
      <c r="AE12" s="391">
        <f t="shared" ref="AE12:AJ12" si="3">IF(AD12&lt;&gt;"",IF(AD12&gt;=30,"",AD12+1),"")</f>
        <v>25</v>
      </c>
      <c r="AF12" s="391">
        <f t="shared" si="3"/>
        <v>26</v>
      </c>
      <c r="AG12" s="391">
        <f t="shared" si="3"/>
        <v>27</v>
      </c>
      <c r="AH12" s="391">
        <f t="shared" si="3"/>
        <v>28</v>
      </c>
      <c r="AI12" s="391">
        <f t="shared" si="3"/>
        <v>29</v>
      </c>
      <c r="AJ12" s="392">
        <f t="shared" si="3"/>
        <v>30</v>
      </c>
    </row>
    <row r="13" spans="2:37" s="127" customFormat="1" ht="15.75" customHeight="1">
      <c r="B13" s="66"/>
      <c r="C13" s="301"/>
      <c r="D13" s="300"/>
      <c r="E13" s="302"/>
      <c r="F13" s="302"/>
      <c r="G13" s="302"/>
      <c r="H13" s="302"/>
      <c r="I13" s="302"/>
      <c r="J13" s="302"/>
      <c r="K13" s="302"/>
      <c r="L13" s="302"/>
      <c r="M13" s="302"/>
      <c r="N13" s="302"/>
      <c r="O13" s="302"/>
      <c r="P13" s="302"/>
      <c r="S13" s="113"/>
      <c r="T13" s="113"/>
      <c r="U13" s="113"/>
      <c r="V13" s="390">
        <f>IF(V12&lt;&gt;"",IF(V12+7&gt;31,"",V12+7),"")</f>
        <v>30</v>
      </c>
      <c r="W13" s="391">
        <f t="shared" si="2"/>
        <v>31</v>
      </c>
      <c r="X13" s="391" t="str">
        <f t="shared" si="2"/>
        <v/>
      </c>
      <c r="Y13" s="391" t="str">
        <f t="shared" si="2"/>
        <v/>
      </c>
      <c r="Z13" s="391" t="str">
        <f t="shared" si="2"/>
        <v/>
      </c>
      <c r="AA13" s="391" t="str">
        <f t="shared" si="2"/>
        <v/>
      </c>
      <c r="AB13" s="392" t="str">
        <f t="shared" si="2"/>
        <v/>
      </c>
      <c r="AC13" s="267"/>
      <c r="AD13" s="390" t="str">
        <f>IF(AD12&lt;&gt;"",IF(AD12+7&gt;30,"",AD12+7),"")</f>
        <v/>
      </c>
      <c r="AE13" s="391" t="str">
        <f>IF(AD13&lt;&gt;"",IF(AD13&gt;=30,"",AD13+1),"")</f>
        <v/>
      </c>
      <c r="AF13" s="391" t="str">
        <f>IF(AE13&lt;&gt;"",IF(AE13&gt;=31,"",AE13+1),"")</f>
        <v/>
      </c>
      <c r="AG13" s="391" t="str">
        <f>IF(AF13&lt;&gt;"",IF(AF13&gt;=31,"",AF13+1),"")</f>
        <v/>
      </c>
      <c r="AH13" s="391" t="str">
        <f>IF(AG13&lt;&gt;"",IF(AG13&gt;=31,"",AG13+1),"")</f>
        <v/>
      </c>
      <c r="AI13" s="391" t="str">
        <f>IF(AH13&lt;&gt;"",IF(AH13&gt;=31,"",AH13+1),"")</f>
        <v/>
      </c>
      <c r="AJ13" s="392" t="str">
        <f>IF(AI13&lt;&gt;"",IF(AI13&gt;=31,"",AI13+1),"")</f>
        <v/>
      </c>
    </row>
    <row r="14" spans="2:37" s="127" customFormat="1" ht="16.5" customHeight="1">
      <c r="B14" s="66"/>
      <c r="C14" s="303"/>
      <c r="D14" s="303"/>
      <c r="E14" s="304"/>
      <c r="F14" s="304"/>
      <c r="G14" s="304"/>
      <c r="H14" s="304"/>
      <c r="I14" s="304"/>
      <c r="J14" s="304"/>
      <c r="K14" s="304"/>
      <c r="L14" s="304"/>
      <c r="M14" s="304"/>
      <c r="N14" s="304"/>
      <c r="O14" s="304"/>
      <c r="P14" s="304"/>
      <c r="S14" s="749"/>
      <c r="T14" s="749"/>
      <c r="U14" s="204"/>
      <c r="V14" s="171"/>
      <c r="W14" s="172"/>
      <c r="X14" s="172"/>
      <c r="Y14" s="172"/>
      <c r="Z14" s="172"/>
      <c r="AA14" s="172"/>
      <c r="AB14" s="173"/>
      <c r="AC14" s="172"/>
      <c r="AD14" s="171"/>
      <c r="AE14" s="172"/>
      <c r="AF14" s="172"/>
      <c r="AG14" s="172"/>
      <c r="AH14" s="172"/>
      <c r="AI14" s="172"/>
      <c r="AJ14" s="173"/>
    </row>
    <row r="15" spans="2:37" s="127" customFormat="1" ht="16.5" customHeight="1">
      <c r="B15" s="66"/>
      <c r="C15" s="776" t="s">
        <v>102</v>
      </c>
      <c r="D15" s="776"/>
      <c r="E15" s="776"/>
      <c r="F15" s="359"/>
      <c r="G15" s="359"/>
      <c r="H15" s="359"/>
      <c r="I15" s="359"/>
      <c r="J15" s="359"/>
      <c r="K15" s="359"/>
      <c r="L15" s="359"/>
      <c r="M15" s="359"/>
      <c r="N15" s="359"/>
      <c r="O15" s="359"/>
      <c r="P15" s="359"/>
      <c r="S15" s="749"/>
      <c r="T15" s="749"/>
      <c r="U15" s="204"/>
      <c r="V15" s="171"/>
      <c r="W15" s="172"/>
      <c r="X15" s="172"/>
      <c r="Y15" s="172"/>
      <c r="Z15" s="172"/>
      <c r="AA15" s="172"/>
      <c r="AB15" s="173"/>
      <c r="AC15" s="172"/>
      <c r="AD15" s="171"/>
      <c r="AE15" s="172"/>
      <c r="AF15" s="172"/>
      <c r="AG15" s="172"/>
      <c r="AH15" s="172"/>
      <c r="AI15" s="172"/>
      <c r="AJ15" s="173"/>
    </row>
    <row r="16" spans="2:37" ht="15.75" customHeight="1">
      <c r="B16" s="66"/>
      <c r="C16" s="777"/>
      <c r="D16" s="777"/>
      <c r="E16" s="777"/>
      <c r="F16" s="777"/>
      <c r="G16" s="777"/>
      <c r="H16" s="777"/>
      <c r="I16" s="777"/>
      <c r="J16" s="777"/>
      <c r="K16" s="777"/>
      <c r="L16" s="777"/>
      <c r="M16" s="777"/>
      <c r="N16" s="777"/>
      <c r="O16" s="777"/>
      <c r="P16" s="777"/>
      <c r="Q16" s="91"/>
      <c r="R16" s="91"/>
      <c r="S16" s="749"/>
      <c r="T16" s="749"/>
      <c r="U16" s="204"/>
      <c r="V16" s="172"/>
      <c r="W16" s="172"/>
      <c r="X16" s="172"/>
      <c r="Y16" s="172"/>
      <c r="Z16" s="172"/>
      <c r="AA16" s="172"/>
      <c r="AB16" s="172"/>
      <c r="AC16" s="172"/>
      <c r="AD16" s="172"/>
      <c r="AE16" s="172"/>
      <c r="AF16" s="172"/>
      <c r="AG16" s="172"/>
      <c r="AH16" s="172"/>
      <c r="AI16" s="172"/>
      <c r="AJ16" s="172"/>
      <c r="AK16" s="91"/>
    </row>
    <row r="17" spans="2:36" s="127" customFormat="1" ht="15.75" customHeight="1">
      <c r="B17" s="66"/>
      <c r="C17" s="664"/>
      <c r="D17" s="664"/>
      <c r="E17" s="664"/>
      <c r="F17" s="664"/>
      <c r="G17" s="664"/>
      <c r="H17" s="664"/>
      <c r="I17" s="664"/>
      <c r="J17" s="664"/>
      <c r="K17" s="664"/>
      <c r="L17" s="664"/>
      <c r="M17" s="664"/>
      <c r="N17" s="664"/>
      <c r="O17" s="664"/>
      <c r="P17" s="664"/>
      <c r="S17" s="204"/>
      <c r="T17" s="204"/>
      <c r="U17" s="204"/>
      <c r="V17" s="171"/>
      <c r="W17" s="751" t="s">
        <v>74</v>
      </c>
      <c r="X17" s="751"/>
      <c r="Y17" s="624" t="s">
        <v>14</v>
      </c>
      <c r="Z17" s="624"/>
      <c r="AA17" s="624"/>
      <c r="AB17" s="624"/>
      <c r="AC17" s="172"/>
      <c r="AD17" s="171"/>
      <c r="AE17" s="751" t="s">
        <v>5</v>
      </c>
      <c r="AF17" s="751"/>
      <c r="AG17" s="624" t="s">
        <v>18</v>
      </c>
      <c r="AH17" s="624"/>
      <c r="AI17" s="624"/>
      <c r="AJ17" s="173"/>
    </row>
    <row r="18" spans="2:36" s="127" customFormat="1" ht="16.5" customHeight="1">
      <c r="B18" s="66"/>
      <c r="C18" s="664"/>
      <c r="D18" s="664"/>
      <c r="E18" s="664"/>
      <c r="F18" s="664"/>
      <c r="G18" s="664"/>
      <c r="H18" s="664"/>
      <c r="I18" s="664"/>
      <c r="J18" s="664"/>
      <c r="K18" s="664"/>
      <c r="L18" s="664"/>
      <c r="M18" s="664"/>
      <c r="N18" s="664"/>
      <c r="O18" s="664"/>
      <c r="P18" s="664"/>
      <c r="S18" s="204"/>
      <c r="T18" s="204"/>
      <c r="U18" s="204"/>
      <c r="V18" s="326" t="s">
        <v>32</v>
      </c>
      <c r="W18" s="327" t="s">
        <v>33</v>
      </c>
      <c r="X18" s="327" t="s">
        <v>70</v>
      </c>
      <c r="Y18" s="327" t="s">
        <v>35</v>
      </c>
      <c r="Z18" s="327" t="s">
        <v>36</v>
      </c>
      <c r="AA18" s="327" t="s">
        <v>37</v>
      </c>
      <c r="AB18" s="328" t="s">
        <v>38</v>
      </c>
      <c r="AC18" s="208"/>
      <c r="AD18" s="326" t="s">
        <v>32</v>
      </c>
      <c r="AE18" s="327" t="s">
        <v>33</v>
      </c>
      <c r="AF18" s="327" t="s">
        <v>70</v>
      </c>
      <c r="AG18" s="327" t="s">
        <v>35</v>
      </c>
      <c r="AH18" s="327" t="s">
        <v>36</v>
      </c>
      <c r="AI18" s="327" t="s">
        <v>37</v>
      </c>
      <c r="AJ18" s="328" t="s">
        <v>38</v>
      </c>
    </row>
    <row r="19" spans="2:36" s="127" customFormat="1" ht="16.5" customHeight="1">
      <c r="B19" s="66"/>
      <c r="C19" s="778"/>
      <c r="D19" s="778"/>
      <c r="E19" s="778"/>
      <c r="F19" s="778"/>
      <c r="G19" s="778"/>
      <c r="H19" s="778"/>
      <c r="I19" s="778"/>
      <c r="J19" s="778"/>
      <c r="K19" s="778"/>
      <c r="L19" s="778"/>
      <c r="M19" s="778"/>
      <c r="N19" s="778"/>
      <c r="O19" s="778"/>
      <c r="P19" s="778"/>
      <c r="S19" s="113"/>
      <c r="T19" s="113"/>
      <c r="U19" s="113"/>
      <c r="V19" s="390" t="str">
        <f>IF(AB12=31,1,"")</f>
        <v/>
      </c>
      <c r="W19" s="391" t="str">
        <f>IF(V13=31,1,IF(V19&lt;&gt;"",V19+1,""))</f>
        <v/>
      </c>
      <c r="X19" s="391">
        <f>IF(W13=31,1,IF(W19&lt;&gt;"",W19+1,""))</f>
        <v>1</v>
      </c>
      <c r="Y19" s="391">
        <f>IF(X12=31,1,IF(X19&lt;&gt;"",X19+1,""))</f>
        <v>2</v>
      </c>
      <c r="Z19" s="391">
        <f>IF(Y12=31,1,IF(Y19&lt;&gt;"",Y19+1,""))</f>
        <v>3</v>
      </c>
      <c r="AA19" s="460">
        <f>IF(Z12=31,1,IF(Z19&lt;&gt;"",Z19+1,""))</f>
        <v>4</v>
      </c>
      <c r="AB19" s="392">
        <f>IF(AA12=31,1,IF(AA19&lt;&gt;"",AA19+1,""))</f>
        <v>5</v>
      </c>
      <c r="AC19" s="267"/>
      <c r="AD19" s="390">
        <f>IF(AJ12=30,1,"")</f>
        <v>1</v>
      </c>
      <c r="AE19" s="391">
        <f>IF(AD13=30,1,IF(AD19&lt;&gt;"",AD19+1,""))</f>
        <v>2</v>
      </c>
      <c r="AF19" s="391">
        <f>IF(AE12=30,1,IF(AE19&lt;&gt;"",AE19+1,""))</f>
        <v>3</v>
      </c>
      <c r="AG19" s="391">
        <f>IF(AF12=30,1,IF(AF19&lt;&gt;"",AF19+1,""))</f>
        <v>4</v>
      </c>
      <c r="AH19" s="391">
        <f>IF(AG12=30,1,IF(AG19&lt;&gt;"",AG19+1,""))</f>
        <v>5</v>
      </c>
      <c r="AI19" s="460">
        <f>IF(AH12=30,1,IF(AH19&lt;&gt;"",AH19+1,""))</f>
        <v>6</v>
      </c>
      <c r="AJ19" s="392">
        <f>IF(AI12=30,1,IF(AI19&lt;&gt;"",AI19+1,""))</f>
        <v>7</v>
      </c>
    </row>
    <row r="20" spans="2:36" s="127" customFormat="1" ht="15.75" customHeight="1">
      <c r="B20" s="66"/>
      <c r="C20" s="777"/>
      <c r="D20" s="777"/>
      <c r="E20" s="777"/>
      <c r="F20" s="777"/>
      <c r="G20" s="777"/>
      <c r="H20" s="777"/>
      <c r="I20" s="777"/>
      <c r="J20" s="777"/>
      <c r="K20" s="777"/>
      <c r="L20" s="777"/>
      <c r="M20" s="777"/>
      <c r="N20" s="777"/>
      <c r="O20" s="777"/>
      <c r="P20" s="777"/>
      <c r="S20" s="113"/>
      <c r="T20" s="113"/>
      <c r="U20" s="113"/>
      <c r="V20" s="390">
        <f>IF(V19&lt;&gt;"",V19+7,AB19+1)</f>
        <v>6</v>
      </c>
      <c r="W20" s="391">
        <f>IF(V20&lt;&gt;"",V20+1,"")</f>
        <v>7</v>
      </c>
      <c r="X20" s="391">
        <f>IF(W20&lt;&gt;"",W20+1,"")</f>
        <v>8</v>
      </c>
      <c r="Y20" s="391">
        <f>IF(X20&lt;&gt;"",X20+1,"")</f>
        <v>9</v>
      </c>
      <c r="Z20" s="391">
        <f>IF(Y20&lt;&gt;"",Y20+1,"")</f>
        <v>10</v>
      </c>
      <c r="AA20" s="391">
        <f>IF(AA19&lt;&gt;"",AA19+7,Z20+1)</f>
        <v>11</v>
      </c>
      <c r="AB20" s="392">
        <f>IF(AB19&lt;&gt;"",AB19+7,AA20+1)</f>
        <v>12</v>
      </c>
      <c r="AC20" s="267"/>
      <c r="AD20" s="390">
        <f>IF(AD19&lt;&gt;"",AD19+7,AJ19+1)</f>
        <v>8</v>
      </c>
      <c r="AE20" s="391">
        <f>IF(AD20&lt;&gt;"",AD20+1,"")</f>
        <v>9</v>
      </c>
      <c r="AF20" s="391">
        <f>IF(AE20&lt;&gt;"",AE20+1,"")</f>
        <v>10</v>
      </c>
      <c r="AG20" s="391">
        <f>IF(AF20&lt;&gt;"",AF20+1,"")</f>
        <v>11</v>
      </c>
      <c r="AH20" s="391">
        <f>IF(AG20&lt;&gt;"",AG20+1,"")</f>
        <v>12</v>
      </c>
      <c r="AI20" s="391">
        <f>IF(AI19&lt;&gt;"",AI19+7,AH20+1)</f>
        <v>13</v>
      </c>
      <c r="AJ20" s="392">
        <f>IF(AJ19&lt;&gt;"",AJ19+7,"")</f>
        <v>14</v>
      </c>
    </row>
    <row r="21" spans="2:36" s="127" customFormat="1" ht="15.75" customHeight="1">
      <c r="B21" s="66"/>
      <c r="C21" s="664"/>
      <c r="D21" s="664"/>
      <c r="E21" s="664"/>
      <c r="F21" s="664"/>
      <c r="G21" s="664"/>
      <c r="H21" s="664"/>
      <c r="I21" s="664"/>
      <c r="J21" s="664"/>
      <c r="K21" s="664"/>
      <c r="L21" s="664"/>
      <c r="M21" s="664"/>
      <c r="N21" s="664"/>
      <c r="O21" s="664"/>
      <c r="P21" s="664"/>
      <c r="S21" s="113"/>
      <c r="T21" s="113"/>
      <c r="U21" s="113"/>
      <c r="V21" s="390">
        <f>IF(V20&lt;&gt;"",V20+7,AB20+1)</f>
        <v>13</v>
      </c>
      <c r="W21" s="391">
        <f t="shared" ref="W21:AB22" si="4">IF(W20&lt;&gt;"",W20+7,"")</f>
        <v>14</v>
      </c>
      <c r="X21" s="391">
        <f t="shared" si="4"/>
        <v>15</v>
      </c>
      <c r="Y21" s="391">
        <f t="shared" si="4"/>
        <v>16</v>
      </c>
      <c r="Z21" s="391">
        <f t="shared" si="4"/>
        <v>17</v>
      </c>
      <c r="AA21" s="460">
        <f t="shared" si="4"/>
        <v>18</v>
      </c>
      <c r="AB21" s="392">
        <f t="shared" si="4"/>
        <v>19</v>
      </c>
      <c r="AC21" s="267"/>
      <c r="AD21" s="390">
        <f>IF(AD20&lt;&gt;"",AD20+7,AJ20+1)</f>
        <v>15</v>
      </c>
      <c r="AE21" s="391">
        <f t="shared" ref="AE21:AI22" si="5">IF(AE20&lt;&gt;"",AE20+7,"")</f>
        <v>16</v>
      </c>
      <c r="AF21" s="391">
        <f t="shared" si="5"/>
        <v>17</v>
      </c>
      <c r="AG21" s="391">
        <f t="shared" si="5"/>
        <v>18</v>
      </c>
      <c r="AH21" s="391">
        <f t="shared" si="5"/>
        <v>19</v>
      </c>
      <c r="AI21" s="460">
        <f t="shared" si="5"/>
        <v>20</v>
      </c>
      <c r="AJ21" s="392">
        <f>IF(AJ20&lt;&gt;"",AJ20+7,"")</f>
        <v>21</v>
      </c>
    </row>
    <row r="22" spans="2:36" s="127" customFormat="1" ht="16.5" customHeight="1">
      <c r="B22" s="66"/>
      <c r="C22" s="664"/>
      <c r="D22" s="664"/>
      <c r="E22" s="664"/>
      <c r="F22" s="664"/>
      <c r="G22" s="664"/>
      <c r="H22" s="664"/>
      <c r="I22" s="664"/>
      <c r="J22" s="664"/>
      <c r="K22" s="664"/>
      <c r="L22" s="664"/>
      <c r="M22" s="664"/>
      <c r="N22" s="664"/>
      <c r="O22" s="664"/>
      <c r="P22" s="664"/>
      <c r="S22" s="113"/>
      <c r="T22" s="113"/>
      <c r="U22" s="113"/>
      <c r="V22" s="390">
        <f>IF(V21&lt;&gt;"",V21+7,AB21+1)</f>
        <v>20</v>
      </c>
      <c r="W22" s="391">
        <f t="shared" si="4"/>
        <v>21</v>
      </c>
      <c r="X22" s="391">
        <f t="shared" si="4"/>
        <v>22</v>
      </c>
      <c r="Y22" s="391">
        <f t="shared" si="4"/>
        <v>23</v>
      </c>
      <c r="Z22" s="391">
        <f t="shared" si="4"/>
        <v>24</v>
      </c>
      <c r="AA22" s="391">
        <f t="shared" si="4"/>
        <v>25</v>
      </c>
      <c r="AB22" s="392">
        <f t="shared" si="4"/>
        <v>26</v>
      </c>
      <c r="AC22" s="267"/>
      <c r="AD22" s="390">
        <f>IF(AD21&lt;&gt;"",AD21+7,AJ21+1)</f>
        <v>22</v>
      </c>
      <c r="AE22" s="391">
        <f t="shared" si="5"/>
        <v>23</v>
      </c>
      <c r="AF22" s="391">
        <f t="shared" si="5"/>
        <v>24</v>
      </c>
      <c r="AG22" s="391">
        <f t="shared" si="5"/>
        <v>25</v>
      </c>
      <c r="AH22" s="391">
        <f t="shared" si="5"/>
        <v>26</v>
      </c>
      <c r="AI22" s="391">
        <f t="shared" si="5"/>
        <v>27</v>
      </c>
      <c r="AJ22" s="392">
        <f>IF(AJ21&lt;&gt;"",AJ21+7,"")</f>
        <v>28</v>
      </c>
    </row>
    <row r="23" spans="2:36" s="127" customFormat="1" ht="16.5" customHeight="1">
      <c r="B23" s="66"/>
      <c r="C23" s="778"/>
      <c r="D23" s="778"/>
      <c r="E23" s="778"/>
      <c r="F23" s="778"/>
      <c r="G23" s="778"/>
      <c r="H23" s="778"/>
      <c r="I23" s="778"/>
      <c r="J23" s="778"/>
      <c r="K23" s="778"/>
      <c r="L23" s="778"/>
      <c r="M23" s="778"/>
      <c r="N23" s="778"/>
      <c r="O23" s="778"/>
      <c r="P23" s="778"/>
      <c r="S23" s="113"/>
      <c r="T23" s="113"/>
      <c r="U23" s="113"/>
      <c r="V23" s="390">
        <f>IF(V22&lt;&gt;"",IF(V22+7&gt;28+$AJ$3,"",V22+7),"")</f>
        <v>27</v>
      </c>
      <c r="W23" s="391">
        <f t="shared" ref="W23:AB24" si="6">IF(V23&lt;&gt;"",IF(V23&gt;=28+$AJ$3,"",V23+1),"")</f>
        <v>28</v>
      </c>
      <c r="X23" s="391" t="str">
        <f t="shared" si="6"/>
        <v/>
      </c>
      <c r="Y23" s="391" t="str">
        <f t="shared" si="6"/>
        <v/>
      </c>
      <c r="Z23" s="391" t="str">
        <f t="shared" si="6"/>
        <v/>
      </c>
      <c r="AA23" s="391" t="str">
        <f t="shared" si="6"/>
        <v/>
      </c>
      <c r="AB23" s="391" t="str">
        <f t="shared" si="6"/>
        <v/>
      </c>
      <c r="AC23" s="267"/>
      <c r="AD23" s="390">
        <f>IF(AD22&lt;&gt;"",AD22+7,AJ22+1)</f>
        <v>29</v>
      </c>
      <c r="AE23" s="391">
        <f t="shared" ref="AE23:AJ24" si="7">IF(AD23&lt;&gt;"",IF(AD23&gt;=31,"",AD23+1),"")</f>
        <v>30</v>
      </c>
      <c r="AF23" s="391">
        <f t="shared" si="7"/>
        <v>31</v>
      </c>
      <c r="AG23" s="391" t="str">
        <f t="shared" si="7"/>
        <v/>
      </c>
      <c r="AH23" s="391" t="str">
        <f t="shared" si="7"/>
        <v/>
      </c>
      <c r="AI23" s="391" t="str">
        <f t="shared" si="7"/>
        <v/>
      </c>
      <c r="AJ23" s="392" t="str">
        <f t="shared" si="7"/>
        <v/>
      </c>
    </row>
    <row r="24" spans="2:36" s="127" customFormat="1" ht="15.75" customHeight="1">
      <c r="B24" s="66"/>
      <c r="C24" s="777"/>
      <c r="D24" s="777"/>
      <c r="E24" s="777"/>
      <c r="F24" s="777"/>
      <c r="G24" s="777"/>
      <c r="H24" s="777"/>
      <c r="I24" s="777"/>
      <c r="J24" s="777"/>
      <c r="K24" s="777"/>
      <c r="L24" s="777"/>
      <c r="M24" s="777"/>
      <c r="N24" s="777"/>
      <c r="O24" s="777"/>
      <c r="P24" s="777"/>
      <c r="S24" s="113"/>
      <c r="T24" s="113"/>
      <c r="U24" s="113"/>
      <c r="V24" s="390" t="str">
        <f>IF(V23&lt;&gt;"",IF(V23+7&gt;28+$AJ$3,"",V23+7),"")</f>
        <v/>
      </c>
      <c r="W24" s="391" t="str">
        <f t="shared" si="6"/>
        <v/>
      </c>
      <c r="X24" s="391" t="str">
        <f t="shared" si="6"/>
        <v/>
      </c>
      <c r="Y24" s="391" t="str">
        <f t="shared" si="6"/>
        <v/>
      </c>
      <c r="Z24" s="391" t="str">
        <f t="shared" si="6"/>
        <v/>
      </c>
      <c r="AA24" s="391" t="str">
        <f t="shared" si="6"/>
        <v/>
      </c>
      <c r="AB24" s="391" t="str">
        <f t="shared" si="6"/>
        <v/>
      </c>
      <c r="AC24" s="267"/>
      <c r="AD24" s="390" t="str">
        <f>IF(AD23&lt;&gt;"",IF(AD23+7&gt;31,"",AD23+7),"")</f>
        <v/>
      </c>
      <c r="AE24" s="391" t="str">
        <f t="shared" si="7"/>
        <v/>
      </c>
      <c r="AF24" s="391" t="str">
        <f t="shared" si="7"/>
        <v/>
      </c>
      <c r="AG24" s="391" t="str">
        <f t="shared" si="7"/>
        <v/>
      </c>
      <c r="AH24" s="391" t="str">
        <f t="shared" si="7"/>
        <v/>
      </c>
      <c r="AI24" s="391" t="str">
        <f t="shared" si="7"/>
        <v/>
      </c>
      <c r="AJ24" s="392" t="str">
        <f t="shared" si="7"/>
        <v/>
      </c>
    </row>
    <row r="25" spans="2:36" s="127" customFormat="1" ht="15.75" customHeight="1">
      <c r="B25" s="66"/>
      <c r="C25" s="664"/>
      <c r="D25" s="664"/>
      <c r="E25" s="664"/>
      <c r="F25" s="664"/>
      <c r="G25" s="664"/>
      <c r="H25" s="664"/>
      <c r="I25" s="664"/>
      <c r="J25" s="664"/>
      <c r="K25" s="664"/>
      <c r="L25" s="664"/>
      <c r="M25" s="664"/>
      <c r="N25" s="664"/>
      <c r="O25" s="664"/>
      <c r="P25" s="664"/>
      <c r="S25" s="749"/>
      <c r="T25" s="749"/>
      <c r="U25" s="204"/>
      <c r="V25" s="171"/>
      <c r="W25" s="172"/>
      <c r="X25" s="172"/>
      <c r="Y25" s="172"/>
      <c r="Z25" s="172"/>
      <c r="AA25" s="172"/>
      <c r="AB25" s="173"/>
      <c r="AC25" s="172"/>
      <c r="AD25" s="171"/>
      <c r="AE25" s="172"/>
      <c r="AF25" s="172"/>
      <c r="AG25" s="172"/>
      <c r="AH25" s="172"/>
      <c r="AI25" s="172"/>
      <c r="AJ25" s="173"/>
    </row>
    <row r="26" spans="2:36" s="127" customFormat="1" ht="16.5" customHeight="1">
      <c r="B26" s="66"/>
      <c r="C26" s="664"/>
      <c r="D26" s="664"/>
      <c r="E26" s="664"/>
      <c r="F26" s="664"/>
      <c r="G26" s="664"/>
      <c r="H26" s="664"/>
      <c r="I26" s="664"/>
      <c r="J26" s="664"/>
      <c r="K26" s="664"/>
      <c r="L26" s="664"/>
      <c r="M26" s="664"/>
      <c r="N26" s="664"/>
      <c r="O26" s="664"/>
      <c r="P26" s="664"/>
      <c r="S26" s="749"/>
      <c r="T26" s="749"/>
      <c r="U26" s="204"/>
      <c r="V26" s="171"/>
      <c r="W26" s="172"/>
      <c r="X26" s="172"/>
      <c r="Y26" s="172"/>
      <c r="Z26" s="172"/>
      <c r="AA26" s="172"/>
      <c r="AB26" s="173"/>
      <c r="AC26" s="172"/>
      <c r="AD26" s="171"/>
      <c r="AE26" s="172"/>
      <c r="AF26" s="172"/>
      <c r="AG26" s="172"/>
      <c r="AH26" s="172"/>
      <c r="AI26" s="172"/>
      <c r="AJ26" s="173"/>
    </row>
    <row r="27" spans="2:36" s="127" customFormat="1" ht="16.5" customHeight="1">
      <c r="B27" s="66"/>
      <c r="C27" s="778"/>
      <c r="D27" s="778"/>
      <c r="E27" s="778"/>
      <c r="F27" s="778"/>
      <c r="G27" s="778"/>
      <c r="H27" s="778"/>
      <c r="I27" s="778"/>
      <c r="J27" s="778"/>
      <c r="K27" s="778"/>
      <c r="L27" s="778"/>
      <c r="M27" s="778"/>
      <c r="N27" s="778"/>
      <c r="O27" s="778"/>
      <c r="P27" s="778"/>
      <c r="S27" s="749"/>
      <c r="T27" s="749"/>
      <c r="U27" s="204"/>
      <c r="V27" s="435">
        <f>INT(20.8431+0.242194*(年表!$F$3+1-1980)-INT((年表!$F$3+1-1980)/4))</f>
        <v>21</v>
      </c>
      <c r="W27" s="172"/>
      <c r="X27" s="172"/>
      <c r="Y27" s="172"/>
      <c r="Z27" s="172"/>
      <c r="AA27" s="172"/>
      <c r="AB27" s="173"/>
      <c r="AC27" s="172"/>
      <c r="AD27" s="171"/>
      <c r="AE27" s="172"/>
      <c r="AF27" s="172"/>
      <c r="AG27" s="172"/>
      <c r="AH27" s="172"/>
      <c r="AI27" s="172"/>
      <c r="AJ27" s="173"/>
    </row>
    <row r="28" spans="2:36" s="127" customFormat="1" ht="15.75" customHeight="1">
      <c r="B28" s="66"/>
      <c r="C28" s="777"/>
      <c r="D28" s="777"/>
      <c r="E28" s="777"/>
      <c r="F28" s="777"/>
      <c r="G28" s="777"/>
      <c r="H28" s="777"/>
      <c r="I28" s="777"/>
      <c r="J28" s="777"/>
      <c r="K28" s="777"/>
      <c r="L28" s="777"/>
      <c r="M28" s="777"/>
      <c r="N28" s="777"/>
      <c r="O28" s="777"/>
      <c r="P28" s="777"/>
      <c r="S28" s="204"/>
      <c r="T28" s="204"/>
      <c r="U28" s="204"/>
      <c r="V28" s="190">
        <f>1-SIGN(MOD($Z$2,4))</f>
        <v>0</v>
      </c>
      <c r="W28" s="757" t="s">
        <v>3</v>
      </c>
      <c r="X28" s="757"/>
      <c r="Y28" s="624" t="s">
        <v>15</v>
      </c>
      <c r="Z28" s="624"/>
      <c r="AA28" s="624"/>
      <c r="AB28" s="174"/>
      <c r="AC28" s="172"/>
      <c r="AD28" s="171"/>
      <c r="AE28" s="757" t="s">
        <v>6</v>
      </c>
      <c r="AF28" s="757"/>
      <c r="AG28" s="624" t="s">
        <v>17</v>
      </c>
      <c r="AH28" s="624"/>
      <c r="AI28" s="624"/>
      <c r="AJ28" s="173"/>
    </row>
    <row r="29" spans="2:36" s="127" customFormat="1" ht="15.75" customHeight="1">
      <c r="B29" s="66"/>
      <c r="C29" s="664"/>
      <c r="D29" s="664"/>
      <c r="E29" s="664"/>
      <c r="F29" s="664"/>
      <c r="G29" s="664"/>
      <c r="H29" s="664"/>
      <c r="I29" s="664"/>
      <c r="J29" s="664"/>
      <c r="K29" s="664"/>
      <c r="L29" s="664"/>
      <c r="M29" s="664"/>
      <c r="N29" s="664"/>
      <c r="O29" s="664"/>
      <c r="P29" s="664"/>
      <c r="S29" s="204"/>
      <c r="T29" s="204"/>
      <c r="U29" s="204"/>
      <c r="V29" s="326" t="s">
        <v>32</v>
      </c>
      <c r="W29" s="327" t="s">
        <v>33</v>
      </c>
      <c r="X29" s="327" t="s">
        <v>70</v>
      </c>
      <c r="Y29" s="327" t="s">
        <v>35</v>
      </c>
      <c r="Z29" s="327" t="s">
        <v>36</v>
      </c>
      <c r="AA29" s="327" t="s">
        <v>37</v>
      </c>
      <c r="AB29" s="328" t="s">
        <v>38</v>
      </c>
      <c r="AC29" s="208"/>
      <c r="AD29" s="326" t="s">
        <v>32</v>
      </c>
      <c r="AE29" s="327" t="s">
        <v>33</v>
      </c>
      <c r="AF29" s="327" t="s">
        <v>70</v>
      </c>
      <c r="AG29" s="327" t="s">
        <v>35</v>
      </c>
      <c r="AH29" s="327" t="s">
        <v>36</v>
      </c>
      <c r="AI29" s="327" t="s">
        <v>37</v>
      </c>
      <c r="AJ29" s="328" t="s">
        <v>38</v>
      </c>
    </row>
    <row r="30" spans="2:36" s="127" customFormat="1" ht="16.5" customHeight="1">
      <c r="B30" s="66"/>
      <c r="C30" s="664"/>
      <c r="D30" s="664"/>
      <c r="E30" s="664"/>
      <c r="F30" s="664"/>
      <c r="G30" s="664"/>
      <c r="H30" s="664"/>
      <c r="I30" s="664"/>
      <c r="J30" s="664"/>
      <c r="K30" s="664"/>
      <c r="L30" s="664"/>
      <c r="M30" s="664"/>
      <c r="N30" s="664"/>
      <c r="O30" s="664"/>
      <c r="P30" s="664"/>
      <c r="S30" s="113"/>
      <c r="T30" s="113"/>
      <c r="U30" s="113"/>
      <c r="V30" s="390" t="str">
        <f>IF(AB22=28+$AJ$3,1,IF(AB23=28+$AJ$3,1,""))</f>
        <v/>
      </c>
      <c r="W30" s="391" t="str">
        <f t="shared" ref="W30:AB30" si="8">IF(V23=28+$AJ$3,1,IF(V30&lt;&gt;"",V30+1,""))</f>
        <v/>
      </c>
      <c r="X30" s="391">
        <f t="shared" si="8"/>
        <v>1</v>
      </c>
      <c r="Y30" s="391">
        <f t="shared" si="8"/>
        <v>2</v>
      </c>
      <c r="Z30" s="391">
        <f t="shared" si="8"/>
        <v>3</v>
      </c>
      <c r="AA30" s="460">
        <f t="shared" si="8"/>
        <v>4</v>
      </c>
      <c r="AB30" s="392">
        <f t="shared" si="8"/>
        <v>5</v>
      </c>
      <c r="AC30" s="267"/>
      <c r="AD30" s="390" t="str">
        <f>IF(AJ23=31,1,"")</f>
        <v/>
      </c>
      <c r="AE30" s="391" t="str">
        <f>IF(AD24=31,1,IF(AD30&lt;&gt;"",AD30+1,""))</f>
        <v/>
      </c>
      <c r="AF30" s="391" t="str">
        <f>IF(AE24=31,1,IF(AE30&lt;&gt;"",AE30+1,""))</f>
        <v/>
      </c>
      <c r="AG30" s="391">
        <f>IF(AF23=31,1,IF(AF30&lt;&gt;"",AF30+1,""))</f>
        <v>1</v>
      </c>
      <c r="AH30" s="391">
        <f>IF(AG23=31,1,IF(AG30&lt;&gt;"",AG30+1,""))</f>
        <v>2</v>
      </c>
      <c r="AI30" s="460">
        <f>IF(AH23=31,1,IF(AH30&lt;&gt;"",AH30+1,""))</f>
        <v>3</v>
      </c>
      <c r="AJ30" s="392">
        <f>IF(AI23=31,1,IF(AI30&lt;&gt;"",AI30+1,""))</f>
        <v>4</v>
      </c>
    </row>
    <row r="31" spans="2:36" s="127" customFormat="1" ht="16.5" customHeight="1">
      <c r="B31" s="66"/>
      <c r="C31" s="778"/>
      <c r="D31" s="778"/>
      <c r="E31" s="778"/>
      <c r="F31" s="778"/>
      <c r="G31" s="778"/>
      <c r="H31" s="778"/>
      <c r="I31" s="778"/>
      <c r="J31" s="778"/>
      <c r="K31" s="778"/>
      <c r="L31" s="778"/>
      <c r="M31" s="778"/>
      <c r="N31" s="778"/>
      <c r="O31" s="778"/>
      <c r="P31" s="778"/>
      <c r="S31" s="113"/>
      <c r="T31" s="113"/>
      <c r="U31" s="113"/>
      <c r="V31" s="390">
        <f>IF(V30&lt;&gt;"",V30+7,AB30+1)</f>
        <v>6</v>
      </c>
      <c r="W31" s="391">
        <f>IF(V31&lt;&gt;"",V31+1,"")</f>
        <v>7</v>
      </c>
      <c r="X31" s="391">
        <f>IF(W31&lt;&gt;"",W31+1,"")</f>
        <v>8</v>
      </c>
      <c r="Y31" s="391">
        <f>IF(X31&lt;&gt;"",X31+1,"")</f>
        <v>9</v>
      </c>
      <c r="Z31" s="391">
        <f>IF(Y31&lt;&gt;"",Y31+1,"")</f>
        <v>10</v>
      </c>
      <c r="AA31" s="391">
        <f>IF(AA30&lt;&gt;"",AA30+7,Z31+1)</f>
        <v>11</v>
      </c>
      <c r="AB31" s="409">
        <f>IF(AB30&lt;&gt;"",AB30+7,AA31+1)</f>
        <v>12</v>
      </c>
      <c r="AC31" s="267"/>
      <c r="AD31" s="390">
        <f>IF(AD30&lt;&gt;"",AD30+7,AJ30+1)</f>
        <v>5</v>
      </c>
      <c r="AE31" s="391">
        <f>IF(AD31&lt;&gt;"",AD31+1,"")</f>
        <v>6</v>
      </c>
      <c r="AF31" s="391">
        <f>IF(AE31&lt;&gt;"",AE31+1,"")</f>
        <v>7</v>
      </c>
      <c r="AG31" s="391">
        <f>IF(AF31&lt;&gt;"",AF31+1,"")</f>
        <v>8</v>
      </c>
      <c r="AH31" s="391">
        <f>IF(AG31&lt;&gt;"",AG31+1,"")</f>
        <v>9</v>
      </c>
      <c r="AI31" s="391">
        <f>IF(AI30&lt;&gt;"",AI30+7,AH31+1)</f>
        <v>10</v>
      </c>
      <c r="AJ31" s="392">
        <f>IF(AJ30&lt;&gt;"",AJ30+7,"")</f>
        <v>11</v>
      </c>
    </row>
    <row r="32" spans="2:36" s="127" customFormat="1" ht="16.5" customHeight="1">
      <c r="B32" s="66"/>
      <c r="C32" s="777"/>
      <c r="D32" s="777"/>
      <c r="E32" s="777"/>
      <c r="F32" s="777"/>
      <c r="G32" s="777"/>
      <c r="H32" s="777"/>
      <c r="I32" s="777"/>
      <c r="J32" s="777"/>
      <c r="K32" s="777"/>
      <c r="L32" s="777"/>
      <c r="M32" s="777"/>
      <c r="N32" s="777"/>
      <c r="O32" s="777"/>
      <c r="P32" s="777"/>
      <c r="S32" s="113"/>
      <c r="T32" s="113"/>
      <c r="U32" s="113"/>
      <c r="V32" s="390">
        <f>IF(V31&lt;&gt;"",V31+7,AB31+1)</f>
        <v>13</v>
      </c>
      <c r="W32" s="391">
        <f t="shared" ref="W32:AA33" si="9">IF(W31&lt;&gt;"",W31+7,"")</f>
        <v>14</v>
      </c>
      <c r="X32" s="391">
        <f t="shared" si="9"/>
        <v>15</v>
      </c>
      <c r="Y32" s="391">
        <f t="shared" si="9"/>
        <v>16</v>
      </c>
      <c r="Z32" s="391">
        <f t="shared" si="9"/>
        <v>17</v>
      </c>
      <c r="AA32" s="460">
        <f t="shared" si="9"/>
        <v>18</v>
      </c>
      <c r="AB32" s="392">
        <f>IF(AB31&lt;&gt;"",AB31+7,AA32+1)</f>
        <v>19</v>
      </c>
      <c r="AC32" s="267"/>
      <c r="AD32" s="390">
        <f>IF(AD31&lt;&gt;"",AD31+7,AJ31+1)</f>
        <v>12</v>
      </c>
      <c r="AE32" s="391">
        <f t="shared" ref="AE32:AI33" si="10">IF(AE31&lt;&gt;"",AE31+7,"")</f>
        <v>13</v>
      </c>
      <c r="AF32" s="391">
        <f t="shared" si="10"/>
        <v>14</v>
      </c>
      <c r="AG32" s="391">
        <f t="shared" si="10"/>
        <v>15</v>
      </c>
      <c r="AH32" s="391">
        <f t="shared" si="10"/>
        <v>16</v>
      </c>
      <c r="AI32" s="460">
        <f t="shared" si="10"/>
        <v>17</v>
      </c>
      <c r="AJ32" s="392">
        <f>IF(AJ31&lt;&gt;"",AJ31+7,"")</f>
        <v>18</v>
      </c>
    </row>
    <row r="33" spans="1:39" s="127" customFormat="1" ht="16.5" customHeight="1">
      <c r="B33" s="66"/>
      <c r="C33" s="664"/>
      <c r="D33" s="664"/>
      <c r="E33" s="664"/>
      <c r="F33" s="664"/>
      <c r="G33" s="664"/>
      <c r="H33" s="664"/>
      <c r="I33" s="664"/>
      <c r="J33" s="664"/>
      <c r="K33" s="664"/>
      <c r="L33" s="664"/>
      <c r="M33" s="664"/>
      <c r="N33" s="664"/>
      <c r="O33" s="664"/>
      <c r="P33" s="664"/>
      <c r="S33" s="113"/>
      <c r="T33" s="113"/>
      <c r="U33" s="113"/>
      <c r="V33" s="410">
        <f>IF(V32&lt;&gt;"",V32+7,AB32+1)</f>
        <v>20</v>
      </c>
      <c r="W33" s="391">
        <f t="shared" si="9"/>
        <v>21</v>
      </c>
      <c r="X33" s="391">
        <f t="shared" si="9"/>
        <v>22</v>
      </c>
      <c r="Y33" s="391">
        <f t="shared" si="9"/>
        <v>23</v>
      </c>
      <c r="Z33" s="391">
        <f t="shared" si="9"/>
        <v>24</v>
      </c>
      <c r="AA33" s="391">
        <f t="shared" si="9"/>
        <v>25</v>
      </c>
      <c r="AB33" s="392">
        <f>IF(AB32&lt;&gt;"",AB32+7,AA33+1)</f>
        <v>26</v>
      </c>
      <c r="AC33" s="267"/>
      <c r="AD33" s="390">
        <f>IF(AD32&lt;&gt;"",AD32+7,AJ32+1)</f>
        <v>19</v>
      </c>
      <c r="AE33" s="391">
        <f t="shared" si="10"/>
        <v>20</v>
      </c>
      <c r="AF33" s="391">
        <f t="shared" si="10"/>
        <v>21</v>
      </c>
      <c r="AG33" s="391">
        <f t="shared" si="10"/>
        <v>22</v>
      </c>
      <c r="AH33" s="391">
        <f t="shared" si="10"/>
        <v>23</v>
      </c>
      <c r="AI33" s="391">
        <f t="shared" si="10"/>
        <v>24</v>
      </c>
      <c r="AJ33" s="392">
        <f>IF(AJ32&lt;&gt;"",AJ32+7,"")</f>
        <v>25</v>
      </c>
    </row>
    <row r="34" spans="1:39" s="127" customFormat="1" ht="15.75" customHeight="1">
      <c r="B34" s="66"/>
      <c r="C34" s="664"/>
      <c r="D34" s="664"/>
      <c r="E34" s="664"/>
      <c r="F34" s="664"/>
      <c r="G34" s="664"/>
      <c r="H34" s="664"/>
      <c r="I34" s="664"/>
      <c r="J34" s="664"/>
      <c r="K34" s="664"/>
      <c r="L34" s="664"/>
      <c r="M34" s="664"/>
      <c r="N34" s="664"/>
      <c r="O34" s="664"/>
      <c r="P34" s="664"/>
      <c r="S34" s="113"/>
      <c r="T34" s="113"/>
      <c r="U34" s="113"/>
      <c r="V34" s="390">
        <f>IF(V33&lt;&gt;"",V33+7,AB33+1)</f>
        <v>27</v>
      </c>
      <c r="W34" s="391">
        <f t="shared" ref="W34:AB35" si="11">IF(V34&lt;&gt;"",IF(V34&gt;=31,"",V34+1),"")</f>
        <v>28</v>
      </c>
      <c r="X34" s="391">
        <f t="shared" si="11"/>
        <v>29</v>
      </c>
      <c r="Y34" s="391">
        <f t="shared" si="11"/>
        <v>30</v>
      </c>
      <c r="Z34" s="391">
        <f t="shared" si="11"/>
        <v>31</v>
      </c>
      <c r="AA34" s="391" t="str">
        <f t="shared" si="11"/>
        <v/>
      </c>
      <c r="AB34" s="392" t="str">
        <f t="shared" si="11"/>
        <v/>
      </c>
      <c r="AC34" s="267"/>
      <c r="AD34" s="390">
        <f>IF(AD33&lt;&gt;"",IF(AD33+7&gt;30,"",AD33+7),"")</f>
        <v>26</v>
      </c>
      <c r="AE34" s="391">
        <f t="shared" ref="AE34:AJ34" si="12">IF(AD34&lt;&gt;"",IF(AD34&gt;=30,"",AD34+1),"")</f>
        <v>27</v>
      </c>
      <c r="AF34" s="391">
        <f t="shared" si="12"/>
        <v>28</v>
      </c>
      <c r="AG34" s="391">
        <f t="shared" si="12"/>
        <v>29</v>
      </c>
      <c r="AH34" s="391">
        <f t="shared" si="12"/>
        <v>30</v>
      </c>
      <c r="AI34" s="391" t="str">
        <f t="shared" si="12"/>
        <v/>
      </c>
      <c r="AJ34" s="392" t="str">
        <f t="shared" si="12"/>
        <v/>
      </c>
    </row>
    <row r="35" spans="1:39" s="127" customFormat="1" ht="15.75" customHeight="1">
      <c r="B35" s="66"/>
      <c r="C35" s="778"/>
      <c r="D35" s="778"/>
      <c r="E35" s="778"/>
      <c r="F35" s="778"/>
      <c r="G35" s="778"/>
      <c r="H35" s="778"/>
      <c r="I35" s="778"/>
      <c r="J35" s="778"/>
      <c r="K35" s="778"/>
      <c r="L35" s="778"/>
      <c r="M35" s="778"/>
      <c r="N35" s="778"/>
      <c r="O35" s="778"/>
      <c r="P35" s="778"/>
      <c r="S35" s="113"/>
      <c r="T35" s="113"/>
      <c r="U35" s="113"/>
      <c r="V35" s="390" t="str">
        <f>IF(V34&lt;&gt;"",IF(V34+7&gt;31,"",V34+7),"")</f>
        <v/>
      </c>
      <c r="W35" s="391" t="str">
        <f t="shared" si="11"/>
        <v/>
      </c>
      <c r="X35" s="391" t="str">
        <f t="shared" si="11"/>
        <v/>
      </c>
      <c r="Y35" s="391" t="str">
        <f t="shared" si="11"/>
        <v/>
      </c>
      <c r="Z35" s="391" t="str">
        <f t="shared" si="11"/>
        <v/>
      </c>
      <c r="AA35" s="391" t="str">
        <f t="shared" si="11"/>
        <v/>
      </c>
      <c r="AB35" s="392" t="str">
        <f t="shared" si="11"/>
        <v/>
      </c>
      <c r="AC35" s="267"/>
      <c r="AD35" s="390" t="str">
        <f>IF(AD34&lt;&gt;"",IF(AD34+7&gt;30,"",AD34+7),"")</f>
        <v/>
      </c>
      <c r="AE35" s="391" t="str">
        <f t="shared" ref="AE35:AJ35" si="13">IF(AD35&lt;&gt;"",IF(AD35&gt;=31,"",AD35+1),"")</f>
        <v/>
      </c>
      <c r="AF35" s="391" t="str">
        <f t="shared" si="13"/>
        <v/>
      </c>
      <c r="AG35" s="391" t="str">
        <f t="shared" si="13"/>
        <v/>
      </c>
      <c r="AH35" s="391" t="str">
        <f t="shared" si="13"/>
        <v/>
      </c>
      <c r="AI35" s="391" t="str">
        <f t="shared" si="13"/>
        <v/>
      </c>
      <c r="AJ35" s="392" t="str">
        <f t="shared" si="13"/>
        <v/>
      </c>
    </row>
    <row r="36" spans="1:39" s="127" customFormat="1" ht="16.5" customHeight="1">
      <c r="B36" s="66"/>
      <c r="C36" s="779"/>
      <c r="D36" s="779"/>
      <c r="E36" s="779"/>
      <c r="F36" s="779"/>
      <c r="G36" s="779"/>
      <c r="H36" s="779"/>
      <c r="I36" s="779"/>
      <c r="J36" s="779"/>
      <c r="K36" s="779"/>
      <c r="L36" s="779"/>
      <c r="M36" s="779"/>
      <c r="N36" s="779"/>
      <c r="O36" s="779"/>
      <c r="P36" s="779"/>
      <c r="S36" s="113"/>
      <c r="T36" s="113"/>
      <c r="U36" s="113"/>
      <c r="V36" s="168"/>
      <c r="W36" s="166"/>
      <c r="X36" s="166"/>
      <c r="Y36" s="166"/>
      <c r="Z36" s="166"/>
      <c r="AA36" s="166"/>
      <c r="AB36" s="163"/>
      <c r="AC36" s="113"/>
      <c r="AD36" s="168"/>
      <c r="AE36" s="166"/>
      <c r="AF36" s="166"/>
      <c r="AG36" s="166"/>
      <c r="AH36" s="166"/>
      <c r="AI36" s="166"/>
      <c r="AJ36" s="163"/>
    </row>
    <row r="37" spans="1:39" s="127" customFormat="1" ht="6" customHeight="1">
      <c r="C37" s="114"/>
      <c r="D37" s="114"/>
      <c r="E37" s="115"/>
      <c r="F37" s="115"/>
      <c r="G37" s="115"/>
      <c r="H37" s="115"/>
      <c r="I37" s="115"/>
      <c r="J37" s="115"/>
      <c r="K37" s="115"/>
      <c r="L37" s="115"/>
      <c r="M37" s="115"/>
      <c r="N37" s="115"/>
      <c r="O37" s="115"/>
      <c r="P37" s="115"/>
      <c r="AL37" s="114"/>
      <c r="AM37" s="115"/>
    </row>
    <row r="38" spans="1:39" s="127" customFormat="1" ht="15" customHeight="1">
      <c r="A38" s="91"/>
      <c r="B38" s="66"/>
      <c r="C38" s="114"/>
      <c r="D38" s="114"/>
      <c r="E38" s="115"/>
      <c r="F38" s="115"/>
      <c r="G38" s="115"/>
      <c r="H38" s="625" t="s">
        <v>64</v>
      </c>
      <c r="I38" s="625"/>
      <c r="J38" s="625"/>
      <c r="K38" s="625"/>
      <c r="L38" s="625"/>
      <c r="M38" s="115"/>
      <c r="N38" s="115"/>
      <c r="O38" s="115"/>
      <c r="P38" s="115"/>
      <c r="Q38" s="113"/>
      <c r="R38" s="113"/>
      <c r="S38" s="191"/>
      <c r="T38" s="71"/>
      <c r="U38" s="71"/>
      <c r="V38" s="66"/>
      <c r="W38" s="114"/>
      <c r="X38" s="115"/>
      <c r="Y38" s="115"/>
      <c r="Z38" s="115"/>
      <c r="AA38" s="625" t="s">
        <v>64</v>
      </c>
      <c r="AB38" s="625"/>
      <c r="AC38" s="625"/>
      <c r="AD38" s="625"/>
      <c r="AE38" s="625"/>
      <c r="AF38" s="115"/>
      <c r="AG38" s="115"/>
      <c r="AH38" s="115"/>
      <c r="AI38" s="115"/>
      <c r="AJ38" s="66"/>
      <c r="AK38" s="227"/>
      <c r="AL38" s="246"/>
    </row>
    <row r="39" spans="1:39" s="127" customFormat="1" ht="15" customHeight="1">
      <c r="A39" s="235"/>
      <c r="B39" s="118"/>
      <c r="C39" s="114"/>
      <c r="D39" s="114"/>
      <c r="E39" s="115"/>
      <c r="F39" s="115"/>
      <c r="G39" s="115"/>
      <c r="H39" s="625"/>
      <c r="I39" s="625"/>
      <c r="J39" s="625"/>
      <c r="K39" s="625"/>
      <c r="L39" s="625"/>
      <c r="M39" s="115"/>
      <c r="N39" s="115"/>
      <c r="O39" s="115"/>
      <c r="P39" s="115"/>
      <c r="Q39" s="763"/>
      <c r="R39" s="763"/>
      <c r="S39" s="764"/>
      <c r="T39" s="413"/>
      <c r="U39" s="413"/>
      <c r="V39" s="118"/>
      <c r="W39" s="66"/>
      <c r="X39" s="115"/>
      <c r="Y39" s="115"/>
      <c r="Z39" s="115"/>
      <c r="AA39" s="625"/>
      <c r="AB39" s="625"/>
      <c r="AC39" s="625"/>
      <c r="AD39" s="625"/>
      <c r="AE39" s="625"/>
      <c r="AF39" s="115"/>
      <c r="AG39" s="115"/>
      <c r="AH39" s="115"/>
      <c r="AI39" s="115"/>
      <c r="AK39" s="654"/>
      <c r="AL39" s="654"/>
      <c r="AM39" s="115"/>
    </row>
    <row r="40" spans="1:39" s="236" customFormat="1" ht="6" customHeight="1">
      <c r="B40" s="211"/>
      <c r="C40" s="114"/>
      <c r="D40" s="114"/>
      <c r="E40" s="115"/>
      <c r="F40" s="115"/>
      <c r="G40" s="115"/>
      <c r="H40" s="203"/>
      <c r="I40" s="203"/>
      <c r="J40" s="203"/>
      <c r="K40" s="203"/>
      <c r="L40" s="203"/>
      <c r="M40" s="115"/>
      <c r="N40" s="115"/>
      <c r="O40" s="115"/>
      <c r="P40" s="115"/>
      <c r="V40" s="758"/>
      <c r="W40" s="758"/>
      <c r="X40" s="762"/>
      <c r="Y40" s="761"/>
      <c r="Z40" s="761"/>
      <c r="AA40" s="750"/>
      <c r="AC40" s="71"/>
      <c r="AD40" s="105"/>
      <c r="AE40" s="147"/>
      <c r="AF40" s="147"/>
      <c r="AG40" s="129"/>
      <c r="AH40" s="145"/>
      <c r="AI40" s="145"/>
      <c r="AJ40" s="145"/>
      <c r="AK40" s="211"/>
      <c r="AM40" s="115"/>
    </row>
    <row r="41" spans="1:39" s="236" customFormat="1" ht="12" customHeight="1">
      <c r="B41" s="237"/>
      <c r="C41" s="214"/>
      <c r="D41" s="237"/>
      <c r="E41" s="237"/>
      <c r="F41" s="237"/>
      <c r="G41" s="237"/>
      <c r="H41" s="237"/>
      <c r="I41" s="216"/>
      <c r="J41" s="216"/>
      <c r="K41" s="237"/>
      <c r="L41" s="237"/>
      <c r="M41" s="237"/>
      <c r="N41" s="237"/>
      <c r="O41" s="237"/>
      <c r="P41" s="237"/>
      <c r="Q41" s="237"/>
      <c r="R41" s="237"/>
      <c r="S41" s="237"/>
      <c r="T41" s="237"/>
      <c r="U41" s="237"/>
      <c r="V41" s="758"/>
      <c r="W41" s="758"/>
      <c r="X41" s="762"/>
      <c r="Y41" s="761"/>
      <c r="Z41" s="761"/>
      <c r="AA41" s="750"/>
      <c r="AC41" s="71"/>
      <c r="AD41" s="141"/>
      <c r="AE41" s="147"/>
      <c r="AF41" s="147"/>
      <c r="AG41" s="129"/>
      <c r="AH41" s="146"/>
      <c r="AI41" s="146"/>
      <c r="AJ41" s="146"/>
      <c r="AK41" s="218"/>
      <c r="AL41" s="218"/>
    </row>
    <row r="42" spans="1:39" s="236" customFormat="1" ht="12" customHeight="1">
      <c r="B42" s="237"/>
      <c r="C42" s="214"/>
      <c r="D42" s="237"/>
      <c r="E42" s="237"/>
      <c r="F42" s="237"/>
      <c r="G42" s="237"/>
      <c r="H42" s="237"/>
      <c r="I42" s="216"/>
      <c r="J42" s="216"/>
      <c r="K42" s="237"/>
      <c r="L42" s="237"/>
      <c r="M42" s="237"/>
      <c r="N42" s="237"/>
      <c r="O42" s="237"/>
      <c r="P42" s="237"/>
      <c r="Q42" s="237"/>
      <c r="R42" s="237"/>
      <c r="S42" s="237"/>
      <c r="T42" s="237"/>
      <c r="U42" s="237"/>
      <c r="V42" s="765" t="s">
        <v>103</v>
      </c>
      <c r="W42" s="765"/>
      <c r="X42" s="765"/>
      <c r="Y42" s="132"/>
      <c r="Z42" s="133"/>
      <c r="AA42" s="134"/>
      <c r="AB42" s="132"/>
      <c r="AC42" s="91"/>
      <c r="AD42" s="91"/>
      <c r="AE42" s="91"/>
      <c r="AF42" s="91"/>
      <c r="AG42" s="135"/>
      <c r="AH42" s="135"/>
      <c r="AI42" s="91"/>
      <c r="AJ42" s="135"/>
      <c r="AK42" s="218"/>
      <c r="AL42" s="218"/>
    </row>
    <row r="43" spans="1:39" s="236" customFormat="1" ht="6" customHeight="1">
      <c r="B43" s="237"/>
      <c r="C43" s="214"/>
      <c r="D43" s="237"/>
      <c r="E43" s="237"/>
      <c r="F43" s="237"/>
      <c r="G43" s="237"/>
      <c r="H43" s="237"/>
      <c r="I43" s="216"/>
      <c r="J43" s="216"/>
      <c r="K43" s="237"/>
      <c r="L43" s="237"/>
      <c r="M43" s="237"/>
      <c r="N43" s="237"/>
      <c r="O43" s="237"/>
      <c r="P43" s="237"/>
      <c r="Q43" s="237"/>
      <c r="R43" s="237"/>
      <c r="S43" s="237"/>
      <c r="T43" s="237"/>
      <c r="U43" s="237"/>
      <c r="V43" s="765"/>
      <c r="W43" s="765"/>
      <c r="X43" s="765"/>
      <c r="Y43" s="132"/>
      <c r="Z43" s="133"/>
      <c r="AA43" s="134"/>
      <c r="AB43" s="132"/>
      <c r="AC43" s="91"/>
      <c r="AD43" s="91"/>
      <c r="AE43" s="91"/>
      <c r="AF43" s="91"/>
      <c r="AG43" s="135"/>
      <c r="AH43" s="135"/>
      <c r="AI43" s="91"/>
      <c r="AJ43" s="135"/>
      <c r="AK43" s="218"/>
      <c r="AL43" s="218"/>
    </row>
    <row r="44" spans="1:39" s="127" customFormat="1" ht="15.75" customHeight="1">
      <c r="B44" s="113"/>
      <c r="C44" s="167"/>
      <c r="D44" s="397"/>
      <c r="E44" s="397"/>
      <c r="F44" s="380"/>
      <c r="G44" s="380"/>
      <c r="H44" s="380"/>
      <c r="I44" s="113"/>
      <c r="J44" s="113"/>
      <c r="K44" s="167"/>
      <c r="L44" s="397"/>
      <c r="M44" s="397"/>
      <c r="N44" s="380"/>
      <c r="O44" s="380"/>
      <c r="P44" s="380"/>
      <c r="Q44" s="11"/>
      <c r="R44" s="11"/>
      <c r="S44" s="113"/>
      <c r="T44" s="113"/>
      <c r="U44" s="113"/>
      <c r="V44" s="765"/>
      <c r="W44" s="765"/>
      <c r="X44" s="765"/>
      <c r="Y44" s="756"/>
      <c r="Z44" s="756"/>
      <c r="AA44" s="756"/>
      <c r="AB44" s="756"/>
      <c r="AC44" s="756"/>
      <c r="AD44" s="756"/>
      <c r="AE44" s="756"/>
      <c r="AF44" s="756"/>
      <c r="AG44" s="756"/>
      <c r="AH44" s="756"/>
      <c r="AI44" s="756"/>
      <c r="AJ44" s="136"/>
      <c r="AK44" s="179"/>
      <c r="AL44" s="179"/>
    </row>
    <row r="45" spans="1:39" s="127" customFormat="1" ht="15.75" customHeight="1">
      <c r="B45" s="113"/>
      <c r="C45" s="167"/>
      <c r="D45" s="367" t="s">
        <v>7</v>
      </c>
      <c r="E45" s="367"/>
      <c r="F45" s="365" t="s">
        <v>19</v>
      </c>
      <c r="G45" s="365"/>
      <c r="H45" s="365"/>
      <c r="I45" s="113"/>
      <c r="J45" s="113"/>
      <c r="K45" s="167"/>
      <c r="L45" s="367" t="s">
        <v>10</v>
      </c>
      <c r="M45" s="367"/>
      <c r="N45" s="365" t="s">
        <v>22</v>
      </c>
      <c r="O45" s="365"/>
      <c r="P45" s="365"/>
      <c r="Q45" s="11"/>
      <c r="R45" s="343"/>
      <c r="S45" s="113"/>
      <c r="T45" s="113"/>
      <c r="U45" s="113"/>
      <c r="V45" s="137"/>
      <c r="W45" s="110"/>
      <c r="X45" s="748"/>
      <c r="Y45" s="748"/>
      <c r="Z45" s="748"/>
      <c r="AA45" s="748"/>
      <c r="AB45" s="748"/>
      <c r="AC45" s="748"/>
      <c r="AD45" s="748"/>
      <c r="AE45" s="748"/>
      <c r="AF45" s="748"/>
      <c r="AG45" s="748"/>
      <c r="AH45" s="748"/>
      <c r="AI45" s="748"/>
      <c r="AJ45" s="748"/>
      <c r="AK45" s="179"/>
      <c r="AL45" s="179"/>
    </row>
    <row r="46" spans="1:39" s="127" customFormat="1" ht="16.5" customHeight="1">
      <c r="B46" s="113"/>
      <c r="C46" s="341" t="s">
        <v>32</v>
      </c>
      <c r="D46" s="342" t="s">
        <v>33</v>
      </c>
      <c r="E46" s="342" t="s">
        <v>70</v>
      </c>
      <c r="F46" s="342" t="s">
        <v>35</v>
      </c>
      <c r="G46" s="342" t="s">
        <v>36</v>
      </c>
      <c r="H46" s="342" t="s">
        <v>37</v>
      </c>
      <c r="I46" s="343" t="s">
        <v>38</v>
      </c>
      <c r="J46" s="209"/>
      <c r="K46" s="341" t="s">
        <v>32</v>
      </c>
      <c r="L46" s="342" t="s">
        <v>33</v>
      </c>
      <c r="M46" s="342" t="s">
        <v>70</v>
      </c>
      <c r="N46" s="342" t="s">
        <v>35</v>
      </c>
      <c r="O46" s="342" t="s">
        <v>36</v>
      </c>
      <c r="P46" s="342" t="s">
        <v>37</v>
      </c>
      <c r="Q46" s="343" t="s">
        <v>38</v>
      </c>
      <c r="R46" s="11"/>
      <c r="S46" s="113"/>
      <c r="T46" s="113"/>
      <c r="U46" s="113"/>
      <c r="V46" s="207"/>
      <c r="W46" s="207"/>
      <c r="X46" s="748"/>
      <c r="Y46" s="748"/>
      <c r="Z46" s="748"/>
      <c r="AA46" s="748"/>
      <c r="AB46" s="748"/>
      <c r="AC46" s="748"/>
      <c r="AD46" s="748"/>
      <c r="AE46" s="748"/>
      <c r="AF46" s="748"/>
      <c r="AG46" s="748"/>
      <c r="AH46" s="748"/>
      <c r="AI46" s="748"/>
      <c r="AJ46" s="748"/>
      <c r="AK46" s="179"/>
      <c r="AL46" s="179"/>
    </row>
    <row r="47" spans="1:39" s="127" customFormat="1" ht="16.5" customHeight="1">
      <c r="B47" s="113"/>
      <c r="C47" s="390" t="str">
        <f>IF($AJ$34=30,1,"")</f>
        <v/>
      </c>
      <c r="D47" s="391" t="str">
        <f>IF($AD$35=30,1,IF(C47&lt;&gt;"",C47+1,""))</f>
        <v/>
      </c>
      <c r="E47" s="391" t="str">
        <f>IF($AE$34=30,1,IF(D47&lt;&gt;"",D47+1,""))</f>
        <v/>
      </c>
      <c r="F47" s="391" t="str">
        <f>IF($AF$34=30,1,IF(E47&lt;&gt;"",E47+1,""))</f>
        <v/>
      </c>
      <c r="G47" s="391" t="str">
        <f>IF(AG35=30,1,IF(F47&lt;&gt;"",F47+1,""))</f>
        <v/>
      </c>
      <c r="H47" s="460">
        <f>IF($AH$34=30,1,IF(G47&lt;&gt;"",G47+1,""))</f>
        <v>1</v>
      </c>
      <c r="I47" s="392">
        <f>IF($AI$34=30,1,IF(H47&lt;&gt;"",H47+1,""))</f>
        <v>2</v>
      </c>
      <c r="J47" s="269"/>
      <c r="K47" s="390" t="str">
        <f>IF(I73=30,1,"")</f>
        <v/>
      </c>
      <c r="L47" s="391" t="str">
        <f>IF(C74=30,1,IF(K47&lt;&gt;"",K47+1,""))</f>
        <v/>
      </c>
      <c r="M47" s="391" t="str">
        <f>IF(D73=30,1,IF(L47&lt;&gt;"",L47+1,""))</f>
        <v/>
      </c>
      <c r="N47" s="391" t="str">
        <f>IF(E73=30,1,IF(M47&lt;&gt;"",M47+1,""))</f>
        <v/>
      </c>
      <c r="O47" s="391" t="str">
        <f>IF(F73=30,1,IF(N47&lt;&gt;"",N47+1,""))</f>
        <v/>
      </c>
      <c r="P47" s="391" t="str">
        <f>IF(G73=30,1,IF(O47&lt;&gt;"",O47+1,""))</f>
        <v/>
      </c>
      <c r="Q47" s="392">
        <f>IF(H73=30,1,IF(P47&lt;&gt;"",P47+1,""))</f>
        <v>1</v>
      </c>
      <c r="R47" s="343"/>
      <c r="S47" s="113"/>
      <c r="T47" s="113"/>
      <c r="U47" s="113"/>
      <c r="V47" s="137"/>
      <c r="W47" s="110"/>
      <c r="X47" s="748"/>
      <c r="Y47" s="748"/>
      <c r="Z47" s="748"/>
      <c r="AA47" s="748"/>
      <c r="AB47" s="748"/>
      <c r="AC47" s="748"/>
      <c r="AD47" s="748"/>
      <c r="AE47" s="748"/>
      <c r="AF47" s="748"/>
      <c r="AG47" s="748"/>
      <c r="AH47" s="748"/>
      <c r="AI47" s="748"/>
      <c r="AJ47" s="748"/>
      <c r="AK47" s="179"/>
      <c r="AL47" s="179"/>
    </row>
    <row r="48" spans="1:39" s="127" customFormat="1" ht="15" customHeight="1">
      <c r="B48" s="113"/>
      <c r="C48" s="390">
        <f>IF(C47&lt;&gt;"",C47+7,I47+1)</f>
        <v>3</v>
      </c>
      <c r="D48" s="391">
        <f>IF(C48&lt;&gt;"",C48+1,"")</f>
        <v>4</v>
      </c>
      <c r="E48" s="391">
        <f>IF(D48&lt;&gt;"",D48+1,"")</f>
        <v>5</v>
      </c>
      <c r="F48" s="391">
        <f>IF(E48&lt;&gt;"",E48+1,"")</f>
        <v>6</v>
      </c>
      <c r="G48" s="391">
        <f>IF(F48&lt;&gt;"",F48+1,"")</f>
        <v>7</v>
      </c>
      <c r="H48" s="391">
        <f>IF(H47&lt;&gt;"",H47+7,G48+1)</f>
        <v>8</v>
      </c>
      <c r="I48" s="392">
        <f>IF(I47&lt;&gt;"",I47+7,"")</f>
        <v>9</v>
      </c>
      <c r="J48" s="269"/>
      <c r="K48" s="390">
        <f>IF(K47&lt;&gt;"",K47+7,Q47+1)</f>
        <v>2</v>
      </c>
      <c r="L48" s="391">
        <f>IF(K48&lt;&gt;"",K48+1,"")</f>
        <v>3</v>
      </c>
      <c r="M48" s="391">
        <f>IF(L48&lt;&gt;"",L48+1,"")</f>
        <v>4</v>
      </c>
      <c r="N48" s="391">
        <f>IF(M48&lt;&gt;"",M48+1,"")</f>
        <v>5</v>
      </c>
      <c r="O48" s="391">
        <f>IF(N48&lt;&gt;"",N48+1,"")</f>
        <v>6</v>
      </c>
      <c r="P48" s="460">
        <f>IF(P47&lt;&gt;"",P47+7,O48+1)</f>
        <v>7</v>
      </c>
      <c r="Q48" s="392">
        <f>IF(Q47&lt;&gt;"",Q47+7,"")</f>
        <v>8</v>
      </c>
      <c r="R48" s="269"/>
      <c r="S48" s="113"/>
      <c r="T48" s="113"/>
      <c r="U48" s="113"/>
      <c r="V48" s="207"/>
      <c r="W48" s="207"/>
      <c r="X48" s="748"/>
      <c r="Y48" s="748"/>
      <c r="Z48" s="748"/>
      <c r="AA48" s="748"/>
      <c r="AB48" s="748"/>
      <c r="AC48" s="748"/>
      <c r="AD48" s="748"/>
      <c r="AE48" s="748"/>
      <c r="AF48" s="748"/>
      <c r="AG48" s="748"/>
      <c r="AH48" s="748"/>
      <c r="AI48" s="748"/>
      <c r="AJ48" s="748"/>
      <c r="AK48" s="179"/>
      <c r="AL48" s="179"/>
    </row>
    <row r="49" spans="2:38" s="127" customFormat="1" ht="15.75" customHeight="1">
      <c r="B49" s="113"/>
      <c r="C49" s="390">
        <f>IF(C48&lt;&gt;"",C48+7,I48+1)</f>
        <v>10</v>
      </c>
      <c r="D49" s="391">
        <f t="shared" ref="D49:H50" si="14">IF(D48&lt;&gt;"",D48+7,"")</f>
        <v>11</v>
      </c>
      <c r="E49" s="391">
        <f t="shared" si="14"/>
        <v>12</v>
      </c>
      <c r="F49" s="391">
        <f t="shared" si="14"/>
        <v>13</v>
      </c>
      <c r="G49" s="391">
        <f t="shared" si="14"/>
        <v>14</v>
      </c>
      <c r="H49" s="460">
        <f t="shared" si="14"/>
        <v>15</v>
      </c>
      <c r="I49" s="392">
        <f>IF(I48&lt;&gt;"",I48+7,"")</f>
        <v>16</v>
      </c>
      <c r="J49" s="269"/>
      <c r="K49" s="390">
        <f>IF(K48&lt;&gt;"",K48+7,Q48+1)</f>
        <v>9</v>
      </c>
      <c r="L49" s="391">
        <f t="shared" ref="L49:P50" si="15">IF(L48&lt;&gt;"",L48+7,"")</f>
        <v>10</v>
      </c>
      <c r="M49" s="391">
        <f t="shared" si="15"/>
        <v>11</v>
      </c>
      <c r="N49" s="391">
        <f t="shared" si="15"/>
        <v>12</v>
      </c>
      <c r="O49" s="391">
        <f t="shared" si="15"/>
        <v>13</v>
      </c>
      <c r="P49" s="391">
        <f t="shared" si="15"/>
        <v>14</v>
      </c>
      <c r="Q49" s="392">
        <f>IF(Q48&lt;&gt;"",Q48+7,"")</f>
        <v>15</v>
      </c>
      <c r="R49" s="269"/>
      <c r="S49" s="113"/>
      <c r="T49" s="113"/>
      <c r="U49" s="113"/>
      <c r="V49" s="137"/>
      <c r="W49" s="110"/>
      <c r="X49" s="748"/>
      <c r="Y49" s="748"/>
      <c r="Z49" s="748"/>
      <c r="AA49" s="748"/>
      <c r="AB49" s="748"/>
      <c r="AC49" s="748"/>
      <c r="AD49" s="748"/>
      <c r="AE49" s="748"/>
      <c r="AF49" s="748"/>
      <c r="AG49" s="748"/>
      <c r="AH49" s="748"/>
      <c r="AI49" s="748"/>
      <c r="AJ49" s="748"/>
      <c r="AK49" s="179"/>
      <c r="AL49" s="179"/>
    </row>
    <row r="50" spans="2:38" s="127" customFormat="1" ht="16.5" customHeight="1">
      <c r="B50" s="113"/>
      <c r="C50" s="390">
        <f>IF(C49&lt;&gt;"",C49+7,"")</f>
        <v>17</v>
      </c>
      <c r="D50" s="391">
        <f t="shared" si="14"/>
        <v>18</v>
      </c>
      <c r="E50" s="393">
        <f t="shared" si="14"/>
        <v>19</v>
      </c>
      <c r="F50" s="391">
        <f t="shared" si="14"/>
        <v>20</v>
      </c>
      <c r="G50" s="391">
        <f t="shared" si="14"/>
        <v>21</v>
      </c>
      <c r="H50" s="391">
        <f t="shared" si="14"/>
        <v>22</v>
      </c>
      <c r="I50" s="392">
        <f>IF(I49&lt;&gt;"",I49+7,"")</f>
        <v>23</v>
      </c>
      <c r="J50" s="269"/>
      <c r="K50" s="390">
        <f>IF(K49&lt;&gt;"",K49+7,"")</f>
        <v>16</v>
      </c>
      <c r="L50" s="391">
        <f t="shared" si="15"/>
        <v>17</v>
      </c>
      <c r="M50" s="391">
        <f t="shared" si="15"/>
        <v>18</v>
      </c>
      <c r="N50" s="391">
        <f t="shared" si="15"/>
        <v>19</v>
      </c>
      <c r="O50" s="391">
        <f t="shared" si="15"/>
        <v>20</v>
      </c>
      <c r="P50" s="460">
        <f t="shared" si="15"/>
        <v>21</v>
      </c>
      <c r="Q50" s="392">
        <f>IF(Q49&lt;&gt;"",Q49+7,"")</f>
        <v>22</v>
      </c>
      <c r="R50" s="269"/>
      <c r="S50" s="113"/>
      <c r="T50" s="113"/>
      <c r="U50" s="113"/>
      <c r="V50" s="207"/>
      <c r="W50" s="207"/>
      <c r="X50" s="748"/>
      <c r="Y50" s="748"/>
      <c r="Z50" s="748"/>
      <c r="AA50" s="748"/>
      <c r="AB50" s="748"/>
      <c r="AC50" s="748"/>
      <c r="AD50" s="748"/>
      <c r="AE50" s="748"/>
      <c r="AF50" s="748"/>
      <c r="AG50" s="748"/>
      <c r="AH50" s="748"/>
      <c r="AI50" s="748"/>
      <c r="AJ50" s="748"/>
      <c r="AK50" s="179"/>
      <c r="AL50" s="179"/>
    </row>
    <row r="51" spans="2:38" s="127" customFormat="1" ht="15.75" customHeight="1">
      <c r="B51" s="113"/>
      <c r="C51" s="390">
        <f>IF(C50&lt;&gt;"",C50+7,"")</f>
        <v>24</v>
      </c>
      <c r="D51" s="391">
        <f t="shared" ref="D51:I52" si="16">IF(C51&lt;&gt;"",IF(C51&gt;=31,"",C51+1),"")</f>
        <v>25</v>
      </c>
      <c r="E51" s="391">
        <f t="shared" si="16"/>
        <v>26</v>
      </c>
      <c r="F51" s="391">
        <f t="shared" si="16"/>
        <v>27</v>
      </c>
      <c r="G51" s="391">
        <f t="shared" si="16"/>
        <v>28</v>
      </c>
      <c r="H51" s="391">
        <f t="shared" si="16"/>
        <v>29</v>
      </c>
      <c r="I51" s="392">
        <f t="shared" si="16"/>
        <v>30</v>
      </c>
      <c r="J51" s="269"/>
      <c r="K51" s="390">
        <f>IF(K50&lt;&gt;"",K50+7,"")</f>
        <v>23</v>
      </c>
      <c r="L51" s="391">
        <f t="shared" ref="L51:Q52" si="17">IF(K51&lt;&gt;"",IF(K51&gt;=31,"",K51+1),"")</f>
        <v>24</v>
      </c>
      <c r="M51" s="391">
        <f t="shared" si="17"/>
        <v>25</v>
      </c>
      <c r="N51" s="391">
        <f t="shared" si="17"/>
        <v>26</v>
      </c>
      <c r="O51" s="391">
        <f t="shared" si="17"/>
        <v>27</v>
      </c>
      <c r="P51" s="391">
        <f t="shared" si="17"/>
        <v>28</v>
      </c>
      <c r="Q51" s="392">
        <f t="shared" si="17"/>
        <v>29</v>
      </c>
      <c r="R51" s="269"/>
      <c r="S51" s="113"/>
      <c r="T51" s="113"/>
      <c r="U51" s="113"/>
      <c r="V51" s="137"/>
      <c r="W51" s="110"/>
      <c r="X51" s="748"/>
      <c r="Y51" s="748"/>
      <c r="Z51" s="748"/>
      <c r="AA51" s="748"/>
      <c r="AB51" s="748"/>
      <c r="AC51" s="748"/>
      <c r="AD51" s="748"/>
      <c r="AE51" s="748"/>
      <c r="AF51" s="748"/>
      <c r="AG51" s="748"/>
      <c r="AH51" s="748"/>
      <c r="AI51" s="748"/>
      <c r="AJ51" s="748"/>
      <c r="AK51" s="179"/>
      <c r="AL51" s="179"/>
    </row>
    <row r="52" spans="2:38" s="127" customFormat="1" ht="15" customHeight="1">
      <c r="B52" s="113"/>
      <c r="C52" s="390">
        <f>IF(C51&lt;&gt;"",IF(C51+7&gt;31,"",C51+7),"")</f>
        <v>31</v>
      </c>
      <c r="D52" s="391" t="str">
        <f t="shared" si="16"/>
        <v/>
      </c>
      <c r="E52" s="391" t="str">
        <f t="shared" si="16"/>
        <v/>
      </c>
      <c r="F52" s="391" t="str">
        <f t="shared" si="16"/>
        <v/>
      </c>
      <c r="G52" s="391" t="str">
        <f t="shared" si="16"/>
        <v/>
      </c>
      <c r="H52" s="391" t="str">
        <f t="shared" si="16"/>
        <v/>
      </c>
      <c r="I52" s="392" t="str">
        <f t="shared" si="16"/>
        <v/>
      </c>
      <c r="J52" s="269"/>
      <c r="K52" s="390">
        <f>IF(K51&lt;&gt;"",IF(K51+7&gt;31,"",K51+7),"")</f>
        <v>30</v>
      </c>
      <c r="L52" s="391">
        <f t="shared" si="17"/>
        <v>31</v>
      </c>
      <c r="M52" s="391" t="str">
        <f t="shared" si="17"/>
        <v/>
      </c>
      <c r="N52" s="391" t="str">
        <f t="shared" si="17"/>
        <v/>
      </c>
      <c r="O52" s="391" t="str">
        <f t="shared" si="17"/>
        <v/>
      </c>
      <c r="P52" s="391" t="str">
        <f t="shared" si="17"/>
        <v/>
      </c>
      <c r="Q52" s="392" t="str">
        <f t="shared" si="17"/>
        <v/>
      </c>
      <c r="R52" s="269"/>
      <c r="S52" s="113"/>
      <c r="T52" s="113"/>
      <c r="U52" s="113"/>
      <c r="V52" s="207"/>
      <c r="W52" s="207"/>
      <c r="X52" s="748"/>
      <c r="Y52" s="748"/>
      <c r="Z52" s="748"/>
      <c r="AA52" s="748"/>
      <c r="AB52" s="748"/>
      <c r="AC52" s="748"/>
      <c r="AD52" s="748"/>
      <c r="AE52" s="748"/>
      <c r="AF52" s="748"/>
      <c r="AG52" s="748"/>
      <c r="AH52" s="748"/>
      <c r="AI52" s="748"/>
      <c r="AJ52" s="748"/>
      <c r="AK52" s="179"/>
      <c r="AL52" s="179"/>
    </row>
    <row r="53" spans="2:38" s="127" customFormat="1" ht="16.5" customHeight="1">
      <c r="B53" s="113"/>
      <c r="C53" s="168"/>
      <c r="D53" s="166"/>
      <c r="E53" s="166"/>
      <c r="F53" s="166"/>
      <c r="G53" s="166"/>
      <c r="H53" s="166"/>
      <c r="I53" s="163"/>
      <c r="J53" s="163"/>
      <c r="K53" s="168"/>
      <c r="L53" s="166"/>
      <c r="M53" s="166"/>
      <c r="N53" s="166"/>
      <c r="O53" s="166"/>
      <c r="P53" s="166"/>
      <c r="Q53" s="163"/>
      <c r="R53" s="269"/>
      <c r="S53" s="113"/>
      <c r="T53" s="113"/>
      <c r="U53" s="113"/>
      <c r="V53" s="137"/>
      <c r="W53" s="110"/>
      <c r="X53" s="748"/>
      <c r="Y53" s="748"/>
      <c r="Z53" s="748"/>
      <c r="AA53" s="748"/>
      <c r="AB53" s="748"/>
      <c r="AC53" s="748"/>
      <c r="AD53" s="748"/>
      <c r="AE53" s="748"/>
      <c r="AF53" s="748"/>
      <c r="AG53" s="748"/>
      <c r="AH53" s="748"/>
      <c r="AI53" s="748"/>
      <c r="AJ53" s="748"/>
      <c r="AK53" s="179"/>
      <c r="AL53" s="179"/>
    </row>
    <row r="54" spans="2:38" s="127" customFormat="1" ht="16.5" customHeight="1">
      <c r="B54" s="113"/>
      <c r="C54" s="168"/>
      <c r="D54" s="166"/>
      <c r="E54" s="166"/>
      <c r="F54" s="166"/>
      <c r="G54" s="166"/>
      <c r="H54" s="166"/>
      <c r="I54" s="163"/>
      <c r="J54" s="163"/>
      <c r="K54" s="168"/>
      <c r="L54" s="166"/>
      <c r="M54" s="166"/>
      <c r="N54" s="166"/>
      <c r="O54" s="166"/>
      <c r="P54" s="166"/>
      <c r="Q54" s="163"/>
      <c r="R54" s="163"/>
      <c r="S54" s="113"/>
      <c r="T54" s="113"/>
      <c r="U54" s="113"/>
      <c r="V54" s="207"/>
      <c r="W54" s="207"/>
      <c r="X54" s="748"/>
      <c r="Y54" s="748"/>
      <c r="Z54" s="748"/>
      <c r="AA54" s="748"/>
      <c r="AB54" s="748"/>
      <c r="AC54" s="748"/>
      <c r="AD54" s="748"/>
      <c r="AE54" s="748"/>
      <c r="AF54" s="748"/>
      <c r="AG54" s="748"/>
      <c r="AH54" s="748"/>
      <c r="AI54" s="748"/>
      <c r="AJ54" s="748"/>
      <c r="AK54" s="179"/>
      <c r="AL54" s="179"/>
    </row>
    <row r="55" spans="2:38" s="127" customFormat="1" ht="15.75" customHeight="1">
      <c r="B55" s="113"/>
      <c r="C55" s="2"/>
      <c r="D55" s="113"/>
      <c r="E55" s="113"/>
      <c r="F55" s="113"/>
      <c r="G55" s="113"/>
      <c r="H55" s="113"/>
      <c r="I55" s="11"/>
      <c r="J55" s="11"/>
      <c r="K55" s="2"/>
      <c r="L55" s="113"/>
      <c r="M55" s="113"/>
      <c r="N55" s="113"/>
      <c r="O55" s="113"/>
      <c r="P55" s="113"/>
      <c r="Q55" s="11"/>
      <c r="R55" s="163"/>
      <c r="S55" s="113"/>
      <c r="T55" s="113"/>
      <c r="U55" s="113"/>
      <c r="V55" s="137"/>
      <c r="W55" s="110"/>
      <c r="X55" s="748"/>
      <c r="Y55" s="748"/>
      <c r="Z55" s="748"/>
      <c r="AA55" s="748"/>
      <c r="AB55" s="748"/>
      <c r="AC55" s="748"/>
      <c r="AD55" s="748"/>
      <c r="AE55" s="748"/>
      <c r="AF55" s="748"/>
      <c r="AG55" s="748"/>
      <c r="AH55" s="748"/>
      <c r="AI55" s="748"/>
      <c r="AJ55" s="748"/>
      <c r="AK55" s="179"/>
      <c r="AL55" s="179"/>
    </row>
    <row r="56" spans="2:38" s="127" customFormat="1" ht="15.75" customHeight="1">
      <c r="B56" s="113"/>
      <c r="C56" s="167"/>
      <c r="D56" s="367" t="s">
        <v>8</v>
      </c>
      <c r="E56" s="367"/>
      <c r="F56" s="365" t="s">
        <v>20</v>
      </c>
      <c r="G56" s="365"/>
      <c r="H56" s="365"/>
      <c r="I56" s="11"/>
      <c r="J56" s="11"/>
      <c r="K56" s="167"/>
      <c r="L56" s="367" t="s">
        <v>11</v>
      </c>
      <c r="M56" s="367"/>
      <c r="N56" s="365" t="s">
        <v>23</v>
      </c>
      <c r="O56" s="365"/>
      <c r="P56" s="365"/>
      <c r="Q56" s="365"/>
      <c r="R56" s="11"/>
      <c r="S56" s="113"/>
      <c r="T56" s="113"/>
      <c r="U56" s="113"/>
      <c r="V56" s="207"/>
      <c r="W56" s="207"/>
      <c r="X56" s="748"/>
      <c r="Y56" s="748"/>
      <c r="Z56" s="748"/>
      <c r="AA56" s="748"/>
      <c r="AB56" s="748"/>
      <c r="AC56" s="748"/>
      <c r="AD56" s="748"/>
      <c r="AE56" s="748"/>
      <c r="AF56" s="748"/>
      <c r="AG56" s="748"/>
      <c r="AH56" s="748"/>
      <c r="AI56" s="748"/>
      <c r="AJ56" s="748"/>
      <c r="AK56" s="179"/>
      <c r="AL56" s="179"/>
    </row>
    <row r="57" spans="2:38" s="127" customFormat="1" ht="15.75" customHeight="1">
      <c r="B57" s="113"/>
      <c r="C57" s="341" t="s">
        <v>32</v>
      </c>
      <c r="D57" s="342" t="s">
        <v>33</v>
      </c>
      <c r="E57" s="342" t="s">
        <v>70</v>
      </c>
      <c r="F57" s="342" t="s">
        <v>35</v>
      </c>
      <c r="G57" s="342" t="s">
        <v>36</v>
      </c>
      <c r="H57" s="342" t="s">
        <v>37</v>
      </c>
      <c r="I57" s="343" t="s">
        <v>38</v>
      </c>
      <c r="J57" s="209"/>
      <c r="K57" s="341" t="s">
        <v>32</v>
      </c>
      <c r="L57" s="342" t="s">
        <v>33</v>
      </c>
      <c r="M57" s="342" t="s">
        <v>70</v>
      </c>
      <c r="N57" s="342" t="s">
        <v>35</v>
      </c>
      <c r="O57" s="342" t="s">
        <v>36</v>
      </c>
      <c r="P57" s="342" t="s">
        <v>37</v>
      </c>
      <c r="Q57" s="343" t="s">
        <v>38</v>
      </c>
      <c r="R57" s="365"/>
      <c r="S57" s="113"/>
      <c r="T57" s="113"/>
      <c r="U57" s="113"/>
      <c r="V57" s="137"/>
      <c r="W57" s="110"/>
      <c r="X57" s="748"/>
      <c r="Y57" s="748"/>
      <c r="Z57" s="748"/>
      <c r="AA57" s="748"/>
      <c r="AB57" s="748"/>
      <c r="AC57" s="748"/>
      <c r="AD57" s="748"/>
      <c r="AE57" s="748"/>
      <c r="AF57" s="748"/>
      <c r="AG57" s="748"/>
      <c r="AH57" s="748"/>
      <c r="AI57" s="748"/>
      <c r="AJ57" s="748"/>
      <c r="AK57" s="179"/>
      <c r="AL57" s="179"/>
    </row>
    <row r="58" spans="2:38" s="127" customFormat="1" ht="16.5" customHeight="1">
      <c r="B58" s="113"/>
      <c r="C58" s="390" t="str">
        <f>IF(I51=31,1,"")</f>
        <v/>
      </c>
      <c r="D58" s="391">
        <f>IF(C52=31,1,IF(C58&lt;&gt;"",C58+1,""))</f>
        <v>1</v>
      </c>
      <c r="E58" s="391">
        <f>IF(D52=31,1,IF(D58&lt;&gt;"",D58+1,""))</f>
        <v>2</v>
      </c>
      <c r="F58" s="391">
        <f>IF(E51=31,1,IF(E58&lt;&gt;"",E58+1,""))</f>
        <v>3</v>
      </c>
      <c r="G58" s="391">
        <f>IF(F51=31,1,IF(F58&lt;&gt;"",F58+1,""))</f>
        <v>4</v>
      </c>
      <c r="H58" s="460">
        <f>IF(G51=31,1,IF(G58&lt;&gt;"",G58+1,""))</f>
        <v>5</v>
      </c>
      <c r="I58" s="392">
        <f>IF(H51=31,1,IF(H58&lt;&gt;"",H58+1,""))</f>
        <v>6</v>
      </c>
      <c r="J58" s="269"/>
      <c r="K58" s="390" t="str">
        <f>IF(Q51=31,1,"")</f>
        <v/>
      </c>
      <c r="L58" s="391" t="str">
        <f>IF(K52=31,1,IF(K58&lt;&gt;"",K58+1,""))</f>
        <v/>
      </c>
      <c r="M58" s="391">
        <f>IF(L52=31,1,IF(L58&lt;&gt;"",L58+1,""))</f>
        <v>1</v>
      </c>
      <c r="N58" s="391">
        <f>IF(M51=31,1,IF(M58&lt;&gt;"",M58+1,""))</f>
        <v>2</v>
      </c>
      <c r="O58" s="391">
        <f>IF(N51=31,1,IF(N58&lt;&gt;"",N58+1,""))</f>
        <v>3</v>
      </c>
      <c r="P58" s="460">
        <f>IF(O51=31,1,IF(O58&lt;&gt;"",O58+1,""))</f>
        <v>4</v>
      </c>
      <c r="Q58" s="409">
        <f>IF(P51=31,1,IF(P58&lt;&gt;"",P58+1,""))</f>
        <v>5</v>
      </c>
      <c r="R58" s="343"/>
      <c r="S58" s="113"/>
      <c r="T58" s="113"/>
      <c r="U58" s="113"/>
      <c r="V58" s="207"/>
      <c r="W58" s="207"/>
      <c r="X58" s="748"/>
      <c r="Y58" s="748"/>
      <c r="Z58" s="748"/>
      <c r="AA58" s="748"/>
      <c r="AB58" s="748"/>
      <c r="AC58" s="748"/>
      <c r="AD58" s="748"/>
      <c r="AE58" s="748"/>
      <c r="AF58" s="748"/>
      <c r="AG58" s="748"/>
      <c r="AH58" s="748"/>
      <c r="AI58" s="748"/>
      <c r="AJ58" s="748"/>
      <c r="AK58" s="179"/>
      <c r="AL58" s="179"/>
    </row>
    <row r="59" spans="2:38" s="127" customFormat="1" ht="15.75" customHeight="1">
      <c r="B59" s="113"/>
      <c r="C59" s="390">
        <f>IF(C58&lt;&gt;"",C58+7,I58+1)</f>
        <v>7</v>
      </c>
      <c r="D59" s="391">
        <f>IF(C59&lt;&gt;"",C59+1,"")</f>
        <v>8</v>
      </c>
      <c r="E59" s="391">
        <f>IF(D59&lt;&gt;"",D59+1,"")</f>
        <v>9</v>
      </c>
      <c r="F59" s="391">
        <f>IF(E59&lt;&gt;"",E59+1,"")</f>
        <v>10</v>
      </c>
      <c r="G59" s="391">
        <f>IF(F59&lt;&gt;"",F59+1,"")</f>
        <v>11</v>
      </c>
      <c r="H59" s="391">
        <f>IF(H58&lt;&gt;"",H58+7,G59+1)</f>
        <v>12</v>
      </c>
      <c r="I59" s="392">
        <f>IF(I58&lt;&gt;"",I58+7,"")</f>
        <v>13</v>
      </c>
      <c r="J59" s="269"/>
      <c r="K59" s="390">
        <f>IF(K58&lt;&gt;"",K58+7,Q58+1)</f>
        <v>6</v>
      </c>
      <c r="L59" s="391">
        <f>IF(K59&lt;&gt;"",K59+1,"")</f>
        <v>7</v>
      </c>
      <c r="M59" s="391">
        <f>IF(L59&lt;&gt;"",L59+1,"")</f>
        <v>8</v>
      </c>
      <c r="N59" s="391">
        <f>IF(M59&lt;&gt;"",M59+1,"")</f>
        <v>9</v>
      </c>
      <c r="O59" s="391">
        <f>IF(N59&lt;&gt;"",N59+1,"")</f>
        <v>10</v>
      </c>
      <c r="P59" s="391">
        <f>IF(P58&lt;&gt;"",P58+7,O59+1)</f>
        <v>11</v>
      </c>
      <c r="Q59" s="392">
        <f>IF(Q58&lt;&gt;"",Q58+7,"")</f>
        <v>12</v>
      </c>
      <c r="R59" s="269"/>
      <c r="S59" s="113"/>
      <c r="T59" s="113"/>
      <c r="U59" s="113"/>
      <c r="V59" s="137"/>
      <c r="W59" s="110"/>
      <c r="X59" s="748"/>
      <c r="Y59" s="748"/>
      <c r="Z59" s="748"/>
      <c r="AA59" s="748"/>
      <c r="AB59" s="748"/>
      <c r="AC59" s="748"/>
      <c r="AD59" s="748"/>
      <c r="AE59" s="748"/>
      <c r="AF59" s="748"/>
      <c r="AG59" s="748"/>
      <c r="AH59" s="748"/>
      <c r="AI59" s="748"/>
      <c r="AJ59" s="748"/>
      <c r="AK59" s="179"/>
      <c r="AL59" s="179"/>
    </row>
    <row r="60" spans="2:38" s="127" customFormat="1" ht="15.75" customHeight="1">
      <c r="B60" s="113"/>
      <c r="C60" s="390">
        <f>IF(C59&lt;&gt;"",C59+7,I59+1)</f>
        <v>14</v>
      </c>
      <c r="D60" s="391">
        <f t="shared" ref="D60:H61" si="18">IF(D59&lt;&gt;"",D59+7,"")</f>
        <v>15</v>
      </c>
      <c r="E60" s="391">
        <f t="shared" si="18"/>
        <v>16</v>
      </c>
      <c r="F60" s="391">
        <f t="shared" si="18"/>
        <v>17</v>
      </c>
      <c r="G60" s="391">
        <f t="shared" si="18"/>
        <v>18</v>
      </c>
      <c r="H60" s="460">
        <f t="shared" si="18"/>
        <v>19</v>
      </c>
      <c r="I60" s="392">
        <f>IF(I59&lt;&gt;"",I59+7,"")</f>
        <v>20</v>
      </c>
      <c r="J60" s="269"/>
      <c r="K60" s="390">
        <f>IF(K59&lt;&gt;"",K59+7,Q59+1)</f>
        <v>13</v>
      </c>
      <c r="L60" s="391">
        <f t="shared" ref="L60:P61" si="19">IF(L59&lt;&gt;"",L59+7,"")</f>
        <v>14</v>
      </c>
      <c r="M60" s="391">
        <f t="shared" si="19"/>
        <v>15</v>
      </c>
      <c r="N60" s="391">
        <f t="shared" si="19"/>
        <v>16</v>
      </c>
      <c r="O60" s="391">
        <f t="shared" si="19"/>
        <v>17</v>
      </c>
      <c r="P60" s="460">
        <f t="shared" si="19"/>
        <v>18</v>
      </c>
      <c r="Q60" s="392">
        <f>IF(Q59&lt;&gt;"",Q59+7,"")</f>
        <v>19</v>
      </c>
      <c r="R60" s="269"/>
      <c r="S60" s="113"/>
      <c r="T60" s="113"/>
      <c r="U60" s="113"/>
      <c r="V60" s="207"/>
      <c r="W60" s="207"/>
      <c r="X60" s="748"/>
      <c r="Y60" s="748"/>
      <c r="Z60" s="748"/>
      <c r="AA60" s="748"/>
      <c r="AB60" s="748"/>
      <c r="AC60" s="748"/>
      <c r="AD60" s="748"/>
      <c r="AE60" s="748"/>
      <c r="AF60" s="748"/>
      <c r="AG60" s="748"/>
      <c r="AH60" s="748"/>
      <c r="AI60" s="748"/>
      <c r="AJ60" s="748"/>
      <c r="AK60" s="179"/>
      <c r="AL60" s="179"/>
    </row>
    <row r="61" spans="2:38" s="127" customFormat="1" ht="16.5" customHeight="1">
      <c r="B61" s="113"/>
      <c r="C61" s="390">
        <f>IF(C60&lt;&gt;"",C60+7,"")</f>
        <v>21</v>
      </c>
      <c r="D61" s="391">
        <f t="shared" si="18"/>
        <v>22</v>
      </c>
      <c r="E61" s="391">
        <f t="shared" si="18"/>
        <v>23</v>
      </c>
      <c r="F61" s="391">
        <f t="shared" si="18"/>
        <v>24</v>
      </c>
      <c r="G61" s="391">
        <f t="shared" si="18"/>
        <v>25</v>
      </c>
      <c r="H61" s="391">
        <f t="shared" si="18"/>
        <v>26</v>
      </c>
      <c r="I61" s="392">
        <f>IF(I60&lt;&gt;"",I60+7,"")</f>
        <v>27</v>
      </c>
      <c r="J61" s="269"/>
      <c r="K61" s="390">
        <f>IF(K60&lt;&gt;"",K60+7,"")</f>
        <v>20</v>
      </c>
      <c r="L61" s="391">
        <f t="shared" si="19"/>
        <v>21</v>
      </c>
      <c r="M61" s="391">
        <f t="shared" si="19"/>
        <v>22</v>
      </c>
      <c r="N61" s="391">
        <f t="shared" si="19"/>
        <v>23</v>
      </c>
      <c r="O61" s="391">
        <f t="shared" si="19"/>
        <v>24</v>
      </c>
      <c r="P61" s="391">
        <f t="shared" si="19"/>
        <v>25</v>
      </c>
      <c r="Q61" s="392">
        <f>IF(Q60&lt;&gt;"",Q60+7,"")</f>
        <v>26</v>
      </c>
      <c r="R61" s="269"/>
      <c r="S61" s="113"/>
      <c r="T61" s="113"/>
      <c r="U61" s="113"/>
      <c r="V61" s="137"/>
      <c r="W61" s="110"/>
      <c r="X61" s="748"/>
      <c r="Y61" s="748"/>
      <c r="Z61" s="748"/>
      <c r="AA61" s="748"/>
      <c r="AB61" s="748"/>
      <c r="AC61" s="748"/>
      <c r="AD61" s="748"/>
      <c r="AE61" s="748"/>
      <c r="AF61" s="748"/>
      <c r="AG61" s="748"/>
      <c r="AH61" s="748"/>
      <c r="AI61" s="748"/>
      <c r="AJ61" s="748"/>
      <c r="AK61" s="179"/>
      <c r="AL61" s="179"/>
    </row>
    <row r="62" spans="2:38" s="127" customFormat="1" ht="16.5" customHeight="1">
      <c r="B62" s="113"/>
      <c r="C62" s="390">
        <f>IF(C61&lt;&gt;"",C61+7,"")</f>
        <v>28</v>
      </c>
      <c r="D62" s="391">
        <f t="shared" ref="D62:I63" si="20">IF(C62&lt;&gt;"",IF(C62&gt;=31,"",C62+1),"")</f>
        <v>29</v>
      </c>
      <c r="E62" s="391">
        <f t="shared" si="20"/>
        <v>30</v>
      </c>
      <c r="F62" s="391">
        <f t="shared" si="20"/>
        <v>31</v>
      </c>
      <c r="G62" s="391" t="str">
        <f t="shared" si="20"/>
        <v/>
      </c>
      <c r="H62" s="391" t="str">
        <f t="shared" si="20"/>
        <v/>
      </c>
      <c r="I62" s="392" t="str">
        <f t="shared" si="20"/>
        <v/>
      </c>
      <c r="J62" s="269"/>
      <c r="K62" s="390">
        <f>IF(K61&lt;&gt;"",K61+7,"")</f>
        <v>27</v>
      </c>
      <c r="L62" s="391">
        <f t="shared" ref="L62:Q63" si="21">IF(K62&lt;&gt;"",IF(K62&gt;=30,"",K62+1),"")</f>
        <v>28</v>
      </c>
      <c r="M62" s="391">
        <f t="shared" si="21"/>
        <v>29</v>
      </c>
      <c r="N62" s="391">
        <f t="shared" si="21"/>
        <v>30</v>
      </c>
      <c r="O62" s="391" t="str">
        <f t="shared" si="21"/>
        <v/>
      </c>
      <c r="P62" s="391" t="str">
        <f t="shared" si="21"/>
        <v/>
      </c>
      <c r="Q62" s="392" t="str">
        <f t="shared" si="21"/>
        <v/>
      </c>
      <c r="R62" s="269"/>
      <c r="S62" s="113"/>
      <c r="T62" s="113"/>
      <c r="U62" s="113"/>
      <c r="V62" s="207"/>
      <c r="W62" s="207"/>
      <c r="X62" s="748"/>
      <c r="Y62" s="748"/>
      <c r="Z62" s="748"/>
      <c r="AA62" s="748"/>
      <c r="AB62" s="748"/>
      <c r="AC62" s="748"/>
      <c r="AD62" s="748"/>
      <c r="AE62" s="748"/>
      <c r="AF62" s="748"/>
      <c r="AG62" s="748"/>
      <c r="AH62" s="748"/>
      <c r="AI62" s="748"/>
      <c r="AJ62" s="748"/>
      <c r="AK62" s="179"/>
      <c r="AL62" s="179"/>
    </row>
    <row r="63" spans="2:38" s="127" customFormat="1" ht="15.75" customHeight="1">
      <c r="B63" s="113"/>
      <c r="C63" s="390" t="str">
        <f>IF(C62&lt;&gt;"",IF(C62+7&gt;31,"",C62+7),"")</f>
        <v/>
      </c>
      <c r="D63" s="391" t="str">
        <f t="shared" si="20"/>
        <v/>
      </c>
      <c r="E63" s="391" t="str">
        <f t="shared" si="20"/>
        <v/>
      </c>
      <c r="F63" s="391" t="str">
        <f t="shared" si="20"/>
        <v/>
      </c>
      <c r="G63" s="391" t="str">
        <f t="shared" si="20"/>
        <v/>
      </c>
      <c r="H63" s="391" t="str">
        <f t="shared" si="20"/>
        <v/>
      </c>
      <c r="I63" s="392" t="str">
        <f t="shared" si="20"/>
        <v/>
      </c>
      <c r="J63" s="269"/>
      <c r="K63" s="390" t="str">
        <f>IF(K62&lt;&gt;"",IF(K62+7&gt;30,"",K62+7),"")</f>
        <v/>
      </c>
      <c r="L63" s="391" t="str">
        <f t="shared" si="21"/>
        <v/>
      </c>
      <c r="M63" s="391" t="str">
        <f t="shared" si="21"/>
        <v/>
      </c>
      <c r="N63" s="391" t="str">
        <f t="shared" si="21"/>
        <v/>
      </c>
      <c r="O63" s="391" t="str">
        <f t="shared" si="21"/>
        <v/>
      </c>
      <c r="P63" s="391" t="str">
        <f t="shared" si="21"/>
        <v/>
      </c>
      <c r="Q63" s="392" t="str">
        <f t="shared" si="21"/>
        <v/>
      </c>
      <c r="R63" s="269"/>
      <c r="S63" s="113"/>
      <c r="T63" s="113"/>
      <c r="U63" s="113"/>
      <c r="V63" s="137"/>
      <c r="W63" s="110"/>
      <c r="X63" s="748"/>
      <c r="Y63" s="748"/>
      <c r="Z63" s="748"/>
      <c r="AA63" s="748"/>
      <c r="AB63" s="748"/>
      <c r="AC63" s="748"/>
      <c r="AD63" s="748"/>
      <c r="AE63" s="748"/>
      <c r="AF63" s="748"/>
      <c r="AG63" s="748"/>
      <c r="AH63" s="748"/>
      <c r="AI63" s="748"/>
      <c r="AJ63" s="748"/>
      <c r="AK63" s="179"/>
      <c r="AL63" s="179"/>
    </row>
    <row r="64" spans="2:38" s="127" customFormat="1" ht="15.75" customHeight="1">
      <c r="B64" s="113"/>
      <c r="C64" s="2"/>
      <c r="D64" s="113"/>
      <c r="E64" s="113"/>
      <c r="F64" s="113"/>
      <c r="G64" s="113"/>
      <c r="H64" s="113"/>
      <c r="I64" s="11"/>
      <c r="J64" s="11"/>
      <c r="K64" s="2"/>
      <c r="L64" s="113"/>
      <c r="M64" s="113"/>
      <c r="N64" s="113"/>
      <c r="O64" s="113"/>
      <c r="P64" s="113"/>
      <c r="Q64" s="11"/>
      <c r="R64" s="269"/>
      <c r="S64" s="113"/>
      <c r="T64" s="113"/>
      <c r="U64" s="113"/>
      <c r="V64" s="207"/>
      <c r="W64" s="207"/>
      <c r="X64" s="748"/>
      <c r="Y64" s="748"/>
      <c r="Z64" s="748"/>
      <c r="AA64" s="748"/>
      <c r="AB64" s="748"/>
      <c r="AC64" s="748"/>
      <c r="AD64" s="748"/>
      <c r="AE64" s="748"/>
      <c r="AF64" s="748"/>
      <c r="AG64" s="748"/>
      <c r="AH64" s="748"/>
      <c r="AI64" s="748"/>
      <c r="AJ64" s="748"/>
      <c r="AK64" s="179"/>
      <c r="AL64" s="179"/>
    </row>
    <row r="65" spans="1:38" s="127" customFormat="1" ht="15.75" customHeight="1">
      <c r="B65" s="113"/>
      <c r="C65" s="168"/>
      <c r="D65" s="166"/>
      <c r="E65" s="166"/>
      <c r="F65" s="166"/>
      <c r="G65" s="166"/>
      <c r="H65" s="166"/>
      <c r="I65" s="163"/>
      <c r="J65" s="163"/>
      <c r="K65" s="168"/>
      <c r="L65" s="166"/>
      <c r="M65" s="166"/>
      <c r="N65" s="166"/>
      <c r="O65" s="166"/>
      <c r="P65" s="166"/>
      <c r="Q65" s="163"/>
      <c r="R65" s="11"/>
      <c r="S65" s="113"/>
      <c r="T65" s="113"/>
      <c r="U65" s="113"/>
      <c r="V65" s="137"/>
      <c r="W65" s="110"/>
      <c r="X65" s="748"/>
      <c r="Y65" s="748"/>
      <c r="Z65" s="748"/>
      <c r="AA65" s="748"/>
      <c r="AB65" s="748"/>
      <c r="AC65" s="748"/>
      <c r="AD65" s="748"/>
      <c r="AE65" s="748"/>
      <c r="AF65" s="748"/>
      <c r="AG65" s="748"/>
      <c r="AH65" s="748"/>
      <c r="AI65" s="748"/>
      <c r="AJ65" s="748"/>
      <c r="AK65" s="179"/>
      <c r="AL65" s="179"/>
    </row>
    <row r="66" spans="1:38" s="127" customFormat="1" ht="16.5" customHeight="1">
      <c r="B66" s="113"/>
      <c r="C66" s="436">
        <f>INT(23.2488+0.242194*(年表!$F$3+1-1980)-INT((年表!$F$3+1-1980)/4))</f>
        <v>23</v>
      </c>
      <c r="D66" s="166"/>
      <c r="E66" s="166"/>
      <c r="F66" s="166"/>
      <c r="G66" s="166"/>
      <c r="H66" s="166"/>
      <c r="I66" s="163"/>
      <c r="J66" s="163"/>
      <c r="K66" s="168"/>
      <c r="L66" s="166"/>
      <c r="M66" s="166"/>
      <c r="N66" s="166"/>
      <c r="O66" s="166"/>
      <c r="P66" s="166"/>
      <c r="Q66" s="163"/>
      <c r="R66" s="163"/>
      <c r="S66" s="113"/>
      <c r="T66" s="113"/>
      <c r="U66" s="113"/>
      <c r="V66" s="207"/>
      <c r="W66" s="207"/>
      <c r="X66" s="748"/>
      <c r="Y66" s="748"/>
      <c r="Z66" s="748"/>
      <c r="AA66" s="748"/>
      <c r="AB66" s="748"/>
      <c r="AC66" s="748"/>
      <c r="AD66" s="748"/>
      <c r="AE66" s="748"/>
      <c r="AF66" s="748"/>
      <c r="AG66" s="748"/>
      <c r="AH66" s="748"/>
      <c r="AI66" s="748"/>
      <c r="AJ66" s="748"/>
      <c r="AK66" s="179"/>
      <c r="AL66" s="179"/>
    </row>
    <row r="67" spans="1:38" s="127" customFormat="1" ht="15.75" customHeight="1">
      <c r="B67" s="113"/>
      <c r="C67" s="421">
        <f>1-SIGN(MOD($Z$2,4))</f>
        <v>0</v>
      </c>
      <c r="D67" s="367" t="s">
        <v>9</v>
      </c>
      <c r="E67" s="367"/>
      <c r="F67" s="365" t="s">
        <v>21</v>
      </c>
      <c r="G67" s="365"/>
      <c r="H67" s="365"/>
      <c r="I67" s="365"/>
      <c r="J67" s="11"/>
      <c r="K67" s="167"/>
      <c r="L67" s="367" t="s">
        <v>12</v>
      </c>
      <c r="M67" s="367"/>
      <c r="N67" s="365" t="s">
        <v>24</v>
      </c>
      <c r="O67" s="365"/>
      <c r="P67" s="365"/>
      <c r="Q67" s="365"/>
      <c r="R67" s="163"/>
      <c r="S67" s="113"/>
      <c r="T67" s="113"/>
      <c r="U67" s="113"/>
      <c r="V67" s="137"/>
      <c r="W67" s="110"/>
      <c r="X67" s="748"/>
      <c r="Y67" s="748"/>
      <c r="Z67" s="748"/>
      <c r="AA67" s="748"/>
      <c r="AB67" s="748"/>
      <c r="AC67" s="748"/>
      <c r="AD67" s="748"/>
      <c r="AE67" s="748"/>
      <c r="AF67" s="748"/>
      <c r="AG67" s="748"/>
      <c r="AH67" s="748"/>
      <c r="AI67" s="748"/>
      <c r="AJ67" s="748"/>
      <c r="AK67" s="179"/>
      <c r="AL67" s="179"/>
    </row>
    <row r="68" spans="1:38" s="127" customFormat="1" ht="15.75" customHeight="1">
      <c r="B68" s="113"/>
      <c r="C68" s="341" t="s">
        <v>32</v>
      </c>
      <c r="D68" s="342" t="s">
        <v>33</v>
      </c>
      <c r="E68" s="342" t="s">
        <v>70</v>
      </c>
      <c r="F68" s="342" t="s">
        <v>35</v>
      </c>
      <c r="G68" s="342" t="s">
        <v>36</v>
      </c>
      <c r="H68" s="342" t="s">
        <v>37</v>
      </c>
      <c r="I68" s="343" t="s">
        <v>38</v>
      </c>
      <c r="J68" s="209"/>
      <c r="K68" s="341" t="s">
        <v>32</v>
      </c>
      <c r="L68" s="342" t="s">
        <v>33</v>
      </c>
      <c r="M68" s="342" t="s">
        <v>70</v>
      </c>
      <c r="N68" s="342" t="s">
        <v>35</v>
      </c>
      <c r="O68" s="342" t="s">
        <v>36</v>
      </c>
      <c r="P68" s="342" t="s">
        <v>37</v>
      </c>
      <c r="Q68" s="343" t="s">
        <v>38</v>
      </c>
      <c r="R68" s="365"/>
      <c r="S68" s="113"/>
      <c r="T68" s="113"/>
      <c r="U68" s="113"/>
      <c r="V68" s="207"/>
      <c r="W68" s="207"/>
      <c r="X68" s="748"/>
      <c r="Y68" s="748"/>
      <c r="Z68" s="748"/>
      <c r="AA68" s="748"/>
      <c r="AB68" s="748"/>
      <c r="AC68" s="748"/>
      <c r="AD68" s="748"/>
      <c r="AE68" s="748"/>
      <c r="AF68" s="748"/>
      <c r="AG68" s="748"/>
      <c r="AH68" s="748"/>
      <c r="AI68" s="748"/>
      <c r="AJ68" s="748"/>
      <c r="AK68" s="179"/>
      <c r="AL68" s="179"/>
    </row>
    <row r="69" spans="1:38" s="127" customFormat="1" ht="15.75" customHeight="1">
      <c r="B69" s="113"/>
      <c r="C69" s="390" t="str">
        <f>IF(I62=31,1,"")</f>
        <v/>
      </c>
      <c r="D69" s="391" t="str">
        <f>IF(C63=31,1,IF(C69&lt;&gt;"",C69+1,""))</f>
        <v/>
      </c>
      <c r="E69" s="391" t="str">
        <f>IF(D63=31,1,IF(D69&lt;&gt;"",D69+1,""))</f>
        <v/>
      </c>
      <c r="F69" s="391" t="str">
        <f>IF(E62=31,1,IF(E69&lt;&gt;"",E69+1,""))</f>
        <v/>
      </c>
      <c r="G69" s="391">
        <f>IF(F62=31,1,IF(F69&lt;&gt;"",F69+1,""))</f>
        <v>1</v>
      </c>
      <c r="H69" s="460">
        <f>IF(G62=31,1,IF(G69&lt;&gt;"",G69+1,""))</f>
        <v>2</v>
      </c>
      <c r="I69" s="392">
        <f>IF(H62=31,1,IF(H69&lt;&gt;"",H69+1,""))</f>
        <v>3</v>
      </c>
      <c r="J69" s="269"/>
      <c r="K69" s="390" t="str">
        <f>IF(Q62=30,1,"")</f>
        <v/>
      </c>
      <c r="L69" s="391" t="str">
        <f>IF(K63=30,1,IF(K69&lt;&gt;"",K69+1,""))</f>
        <v/>
      </c>
      <c r="M69" s="391" t="str">
        <f>IF(L62=30,1,IF(L69&lt;&gt;"",L69+1,""))</f>
        <v/>
      </c>
      <c r="N69" s="391" t="str">
        <f>IF(M62=30,1,IF(M69&lt;&gt;"",M69+1,""))</f>
        <v/>
      </c>
      <c r="O69" s="391">
        <f>IF(N62=30,1,IF(N69&lt;&gt;"",N69+1,""))</f>
        <v>1</v>
      </c>
      <c r="P69" s="460">
        <f>IF(O62=30,1,IF(O69&lt;&gt;"",O69+1,""))</f>
        <v>2</v>
      </c>
      <c r="Q69" s="392">
        <f>IF(P62=30,1,IF(P69&lt;&gt;"",P69+1,""))</f>
        <v>3</v>
      </c>
      <c r="R69" s="343"/>
      <c r="S69" s="113"/>
      <c r="T69" s="113"/>
      <c r="U69" s="113"/>
      <c r="V69" s="137"/>
      <c r="W69" s="110"/>
      <c r="X69" s="748"/>
      <c r="Y69" s="748"/>
      <c r="Z69" s="748"/>
      <c r="AA69" s="748"/>
      <c r="AB69" s="748"/>
      <c r="AC69" s="748"/>
      <c r="AD69" s="748"/>
      <c r="AE69" s="748"/>
      <c r="AF69" s="748"/>
      <c r="AG69" s="748"/>
      <c r="AH69" s="748"/>
      <c r="AI69" s="748"/>
      <c r="AJ69" s="748"/>
      <c r="AK69" s="179"/>
      <c r="AL69" s="179"/>
    </row>
    <row r="70" spans="1:38" s="127" customFormat="1" ht="16.5" customHeight="1">
      <c r="B70" s="113"/>
      <c r="C70" s="390">
        <f>IF(C69&lt;&gt;"",C69+7,I69+1)</f>
        <v>4</v>
      </c>
      <c r="D70" s="391">
        <f>IF(C70&lt;&gt;"",C70+1,"")</f>
        <v>5</v>
      </c>
      <c r="E70" s="391">
        <f>IF(D70&lt;&gt;"",D70+1,"")</f>
        <v>6</v>
      </c>
      <c r="F70" s="391">
        <f>IF(E70&lt;&gt;"",E70+1,"")</f>
        <v>7</v>
      </c>
      <c r="G70" s="391">
        <f>IF(F70&lt;&gt;"",F70+1,"")</f>
        <v>8</v>
      </c>
      <c r="H70" s="391">
        <f>IF(H69&lt;&gt;"",H69+7,G70+1)</f>
        <v>9</v>
      </c>
      <c r="I70" s="392">
        <f>IF(I69&lt;&gt;"",I69+7,"")</f>
        <v>10</v>
      </c>
      <c r="J70" s="269"/>
      <c r="K70" s="390">
        <f>IF(K69&lt;&gt;"",K69+7,Q69+1)</f>
        <v>4</v>
      </c>
      <c r="L70" s="391">
        <f>IF(K70&lt;&gt;"",K70+1,"")</f>
        <v>5</v>
      </c>
      <c r="M70" s="391">
        <f>IF(L70&lt;&gt;"",L70+1,"")</f>
        <v>6</v>
      </c>
      <c r="N70" s="391">
        <f>IF(M70&lt;&gt;"",M70+1,"")</f>
        <v>7</v>
      </c>
      <c r="O70" s="391">
        <f>IF(N70&lt;&gt;"",N70+1,"")</f>
        <v>8</v>
      </c>
      <c r="P70" s="391">
        <f>IF(P69&lt;&gt;"",P69+7,O70+1)</f>
        <v>9</v>
      </c>
      <c r="Q70" s="392">
        <f>IF(Q69&lt;&gt;"",Q69+7,"")</f>
        <v>10</v>
      </c>
      <c r="R70" s="269"/>
      <c r="S70" s="113"/>
      <c r="T70" s="113"/>
      <c r="U70" s="113"/>
      <c r="V70" s="207"/>
      <c r="W70" s="207"/>
      <c r="X70" s="748"/>
      <c r="Y70" s="748"/>
      <c r="Z70" s="748"/>
      <c r="AA70" s="748"/>
      <c r="AB70" s="748"/>
      <c r="AC70" s="748"/>
      <c r="AD70" s="748"/>
      <c r="AE70" s="748"/>
      <c r="AF70" s="748"/>
      <c r="AG70" s="748"/>
      <c r="AH70" s="748"/>
      <c r="AI70" s="748"/>
      <c r="AJ70" s="748"/>
      <c r="AK70" s="179"/>
      <c r="AL70" s="179"/>
    </row>
    <row r="71" spans="1:38" s="127" customFormat="1" ht="15.75" customHeight="1">
      <c r="B71" s="113"/>
      <c r="C71" s="390">
        <f>IF(C70&lt;&gt;"",C70+7,I70+1)</f>
        <v>11</v>
      </c>
      <c r="D71" s="391">
        <f t="shared" ref="D71:F72" si="22">IF(D70&lt;&gt;"",D70+7,"")</f>
        <v>12</v>
      </c>
      <c r="E71" s="391">
        <f t="shared" si="22"/>
        <v>13</v>
      </c>
      <c r="F71" s="391">
        <f t="shared" si="22"/>
        <v>14</v>
      </c>
      <c r="G71" s="391">
        <f>IF(F71&lt;&gt;"",F71+1,"")</f>
        <v>15</v>
      </c>
      <c r="H71" s="460">
        <f>IF(H70&lt;&gt;"",H70+7,"")</f>
        <v>16</v>
      </c>
      <c r="I71" s="392">
        <f>IF(I70&lt;&gt;"",I70+7,"")</f>
        <v>17</v>
      </c>
      <c r="J71" s="269"/>
      <c r="K71" s="390">
        <f>IF(K70&lt;&gt;"",K70+7,Q70+1)</f>
        <v>11</v>
      </c>
      <c r="L71" s="391">
        <f t="shared" ref="L71:P72" si="23">IF(L70&lt;&gt;"",L70+7,"")</f>
        <v>12</v>
      </c>
      <c r="M71" s="391">
        <f t="shared" si="23"/>
        <v>13</v>
      </c>
      <c r="N71" s="391">
        <f t="shared" si="23"/>
        <v>14</v>
      </c>
      <c r="O71" s="391">
        <f t="shared" si="23"/>
        <v>15</v>
      </c>
      <c r="P71" s="460">
        <f t="shared" si="23"/>
        <v>16</v>
      </c>
      <c r="Q71" s="392">
        <f>IF(Q70&lt;&gt;"",Q70+7,"")</f>
        <v>17</v>
      </c>
      <c r="R71" s="269"/>
      <c r="S71" s="113"/>
      <c r="T71" s="113"/>
      <c r="U71" s="113"/>
      <c r="V71" s="137"/>
      <c r="W71" s="110"/>
      <c r="X71" s="748"/>
      <c r="Y71" s="748"/>
      <c r="Z71" s="748"/>
      <c r="AA71" s="748"/>
      <c r="AB71" s="748"/>
      <c r="AC71" s="748"/>
      <c r="AD71" s="748"/>
      <c r="AE71" s="748"/>
      <c r="AF71" s="748"/>
      <c r="AG71" s="748"/>
      <c r="AH71" s="748"/>
      <c r="AI71" s="748"/>
      <c r="AJ71" s="748"/>
      <c r="AK71" s="179"/>
      <c r="AL71" s="179"/>
    </row>
    <row r="72" spans="1:38" s="127" customFormat="1" ht="15.75" customHeight="1">
      <c r="B72" s="113"/>
      <c r="C72" s="390">
        <f>IF(C71&lt;&gt;"",C71+7,"")</f>
        <v>18</v>
      </c>
      <c r="D72" s="391">
        <f t="shared" si="22"/>
        <v>19</v>
      </c>
      <c r="E72" s="391">
        <f t="shared" si="22"/>
        <v>20</v>
      </c>
      <c r="F72" s="391">
        <f t="shared" si="22"/>
        <v>21</v>
      </c>
      <c r="G72" s="391">
        <f>IF(G71&lt;&gt;"",G71+7,"")</f>
        <v>22</v>
      </c>
      <c r="H72" s="391">
        <f>IF(H71&lt;&gt;"",H71+7,"")</f>
        <v>23</v>
      </c>
      <c r="I72" s="391">
        <f>IF(I71&lt;&gt;"",I71+7,"")</f>
        <v>24</v>
      </c>
      <c r="J72" s="269"/>
      <c r="K72" s="390">
        <f>IF(K71&lt;&gt;"",K71+7,"")</f>
        <v>18</v>
      </c>
      <c r="L72" s="391">
        <f t="shared" si="23"/>
        <v>19</v>
      </c>
      <c r="M72" s="391">
        <f t="shared" si="23"/>
        <v>20</v>
      </c>
      <c r="N72" s="391">
        <f t="shared" si="23"/>
        <v>21</v>
      </c>
      <c r="O72" s="391">
        <f t="shared" si="23"/>
        <v>22</v>
      </c>
      <c r="P72" s="489">
        <f t="shared" si="23"/>
        <v>23</v>
      </c>
      <c r="Q72" s="409">
        <f>IF(Q71&lt;&gt;"",Q71+7,"")</f>
        <v>24</v>
      </c>
      <c r="R72" s="269"/>
      <c r="S72" s="113"/>
      <c r="T72" s="113"/>
      <c r="U72" s="113"/>
      <c r="V72" s="207"/>
      <c r="W72" s="207"/>
      <c r="X72" s="748"/>
      <c r="Y72" s="748"/>
      <c r="Z72" s="748"/>
      <c r="AA72" s="748"/>
      <c r="AB72" s="748"/>
      <c r="AC72" s="748"/>
      <c r="AD72" s="748"/>
      <c r="AE72" s="748"/>
      <c r="AF72" s="748"/>
      <c r="AG72" s="748"/>
      <c r="AH72" s="748"/>
      <c r="AI72" s="748"/>
      <c r="AJ72" s="748"/>
      <c r="AK72" s="179"/>
      <c r="AL72" s="179"/>
    </row>
    <row r="73" spans="1:38" s="127" customFormat="1" ht="16.5" customHeight="1">
      <c r="B73" s="113"/>
      <c r="C73" s="390">
        <f>IF(C72&lt;&gt;"",C72+7,"")</f>
        <v>25</v>
      </c>
      <c r="D73" s="391">
        <f t="shared" ref="D73:F74" si="24">IF(C73&lt;&gt;"",IF(C73&gt;=30,"",C73+1),"")</f>
        <v>26</v>
      </c>
      <c r="E73" s="391">
        <f t="shared" si="24"/>
        <v>27</v>
      </c>
      <c r="F73" s="391">
        <f t="shared" si="24"/>
        <v>28</v>
      </c>
      <c r="G73" s="391">
        <f>IF(F73&lt;&gt;"",F73+1,"")</f>
        <v>29</v>
      </c>
      <c r="H73" s="391">
        <f>IF(G73&lt;&gt;"",IF(G73&gt;=30,"",G73+1),"")</f>
        <v>30</v>
      </c>
      <c r="I73" s="392" t="str">
        <f>IF(H73&lt;&gt;"",IF(H73&gt;=30,"",H73+1),"")</f>
        <v/>
      </c>
      <c r="J73" s="270"/>
      <c r="K73" s="390">
        <f>IF(K72&lt;&gt;"",K72+7,"")</f>
        <v>25</v>
      </c>
      <c r="L73" s="391">
        <f t="shared" ref="L73:Q74" si="25">IF(K73&lt;&gt;"",IF(K73&gt;=31,"",K73+1),"")</f>
        <v>26</v>
      </c>
      <c r="M73" s="391">
        <f t="shared" si="25"/>
        <v>27</v>
      </c>
      <c r="N73" s="391">
        <f t="shared" si="25"/>
        <v>28</v>
      </c>
      <c r="O73" s="391">
        <f t="shared" si="25"/>
        <v>29</v>
      </c>
      <c r="P73" s="391">
        <f t="shared" si="25"/>
        <v>30</v>
      </c>
      <c r="Q73" s="392">
        <f t="shared" si="25"/>
        <v>31</v>
      </c>
      <c r="R73" s="269"/>
      <c r="S73" s="113"/>
      <c r="T73" s="113"/>
      <c r="U73" s="113"/>
      <c r="V73" s="137"/>
      <c r="W73" s="110"/>
      <c r="X73" s="748"/>
      <c r="Y73" s="748"/>
      <c r="Z73" s="748"/>
      <c r="AA73" s="748"/>
      <c r="AB73" s="748"/>
      <c r="AC73" s="748"/>
      <c r="AD73" s="748"/>
      <c r="AE73" s="748"/>
      <c r="AF73" s="748"/>
      <c r="AG73" s="748"/>
      <c r="AH73" s="748"/>
      <c r="AI73" s="748"/>
      <c r="AJ73" s="748"/>
      <c r="AK73" s="179"/>
      <c r="AL73" s="179"/>
    </row>
    <row r="74" spans="1:38" s="127" customFormat="1" ht="15.75" customHeight="1">
      <c r="A74" s="196"/>
      <c r="B74" s="113"/>
      <c r="C74" s="390" t="str">
        <f>IF(C73&lt;&gt;"",IF(C73+7&gt;30,"",C73+7),"")</f>
        <v/>
      </c>
      <c r="D74" s="391" t="str">
        <f t="shared" si="24"/>
        <v/>
      </c>
      <c r="E74" s="391" t="str">
        <f t="shared" si="24"/>
        <v/>
      </c>
      <c r="F74" s="391" t="str">
        <f t="shared" si="24"/>
        <v/>
      </c>
      <c r="G74" s="391" t="str">
        <f>IF(F74&lt;&gt;"",F74+1,"")</f>
        <v/>
      </c>
      <c r="H74" s="391" t="str">
        <f>IF(G74&lt;&gt;"",IF(G74&gt;=30,"",G74+1),"")</f>
        <v/>
      </c>
      <c r="I74" s="392" t="str">
        <f>IF(H74&lt;&gt;"",IF(H74&gt;=30,"",H74+1),"")</f>
        <v/>
      </c>
      <c r="J74" s="269"/>
      <c r="K74" s="390" t="str">
        <f>IF(K73&lt;&gt;"",IF(K73+7&gt;31,"",K73+7),"")</f>
        <v/>
      </c>
      <c r="L74" s="391" t="str">
        <f t="shared" si="25"/>
        <v/>
      </c>
      <c r="M74" s="391" t="str">
        <f t="shared" si="25"/>
        <v/>
      </c>
      <c r="N74" s="391" t="str">
        <f t="shared" si="25"/>
        <v/>
      </c>
      <c r="O74" s="391" t="str">
        <f t="shared" si="25"/>
        <v/>
      </c>
      <c r="P74" s="391" t="str">
        <f t="shared" si="25"/>
        <v/>
      </c>
      <c r="Q74" s="392" t="str">
        <f t="shared" si="25"/>
        <v/>
      </c>
      <c r="R74" s="269"/>
      <c r="S74" s="113"/>
      <c r="T74" s="113"/>
      <c r="U74" s="113"/>
      <c r="V74" s="207"/>
      <c r="W74" s="207"/>
      <c r="X74" s="748"/>
      <c r="Y74" s="748"/>
      <c r="Z74" s="748"/>
      <c r="AA74" s="748"/>
      <c r="AB74" s="748"/>
      <c r="AC74" s="748"/>
      <c r="AD74" s="748"/>
      <c r="AE74" s="748"/>
      <c r="AF74" s="748"/>
      <c r="AG74" s="748"/>
      <c r="AH74" s="748"/>
      <c r="AI74" s="748"/>
      <c r="AJ74" s="748"/>
      <c r="AK74" s="179"/>
      <c r="AL74" s="91"/>
    </row>
    <row r="75" spans="1:38" s="127" customFormat="1" ht="15.75" customHeight="1">
      <c r="A75" s="235"/>
      <c r="B75" s="113"/>
      <c r="C75" s="91"/>
      <c r="D75" s="91"/>
      <c r="E75" s="91"/>
      <c r="F75" s="91"/>
      <c r="G75" s="91"/>
      <c r="H75" s="91"/>
      <c r="I75" s="181"/>
      <c r="J75" s="181"/>
      <c r="K75" s="91"/>
      <c r="L75" s="91"/>
      <c r="M75" s="91"/>
      <c r="N75" s="91"/>
      <c r="O75" s="91"/>
      <c r="P75" s="91"/>
      <c r="Q75" s="91"/>
      <c r="R75" s="269"/>
      <c r="S75" s="225"/>
      <c r="T75" s="64"/>
      <c r="U75" s="64"/>
      <c r="V75" s="238"/>
      <c r="W75" s="238"/>
      <c r="X75" s="748"/>
      <c r="Y75" s="748"/>
      <c r="Z75" s="748"/>
      <c r="AA75" s="748"/>
      <c r="AB75" s="748"/>
      <c r="AC75" s="748"/>
      <c r="AD75" s="748"/>
      <c r="AE75" s="748"/>
      <c r="AF75" s="748"/>
      <c r="AG75" s="748"/>
      <c r="AH75" s="748"/>
      <c r="AI75" s="748"/>
      <c r="AJ75" s="748"/>
      <c r="AK75" s="179"/>
    </row>
    <row r="76" spans="1:38" ht="6" customHeight="1">
      <c r="B76" s="91"/>
      <c r="C76" s="91"/>
      <c r="D76" s="91"/>
      <c r="E76" s="91"/>
      <c r="F76" s="91"/>
      <c r="G76" s="91"/>
      <c r="H76" s="91"/>
      <c r="I76" s="181"/>
      <c r="J76" s="181"/>
      <c r="K76" s="91"/>
      <c r="L76" s="91"/>
      <c r="M76" s="91"/>
      <c r="N76" s="91"/>
      <c r="O76" s="91"/>
      <c r="P76" s="91"/>
      <c r="Q76" s="91"/>
      <c r="R76" s="91"/>
      <c r="S76" s="91"/>
      <c r="T76" s="91"/>
      <c r="U76" s="91"/>
      <c r="V76" s="108"/>
      <c r="W76" s="184"/>
      <c r="X76" s="184"/>
      <c r="Y76" s="184"/>
      <c r="Z76" s="184"/>
      <c r="AA76" s="184"/>
      <c r="AB76" s="184"/>
      <c r="AC76" s="184"/>
      <c r="AD76" s="184"/>
      <c r="AE76" s="184"/>
      <c r="AF76" s="184"/>
      <c r="AG76" s="184"/>
      <c r="AH76" s="184"/>
      <c r="AI76" s="184"/>
      <c r="AJ76" s="184"/>
      <c r="AK76" s="180"/>
      <c r="AL76" s="180"/>
    </row>
  </sheetData>
  <mergeCells count="96">
    <mergeCell ref="X73:AJ73"/>
    <mergeCell ref="X74:AJ74"/>
    <mergeCell ref="X75:AJ75"/>
    <mergeCell ref="X67:AJ67"/>
    <mergeCell ref="X68:AJ68"/>
    <mergeCell ref="X69:AJ69"/>
    <mergeCell ref="X70:AJ70"/>
    <mergeCell ref="X71:AJ71"/>
    <mergeCell ref="X72:AJ72"/>
    <mergeCell ref="X66:AJ66"/>
    <mergeCell ref="X55:AJ55"/>
    <mergeCell ref="X56:AJ56"/>
    <mergeCell ref="X57:AJ57"/>
    <mergeCell ref="X58:AJ58"/>
    <mergeCell ref="X59:AJ59"/>
    <mergeCell ref="X60:AJ60"/>
    <mergeCell ref="X61:AJ61"/>
    <mergeCell ref="X62:AJ62"/>
    <mergeCell ref="X63:AJ63"/>
    <mergeCell ref="X64:AJ64"/>
    <mergeCell ref="X65:AJ65"/>
    <mergeCell ref="X54:AJ54"/>
    <mergeCell ref="V42:X44"/>
    <mergeCell ref="Y44:AI44"/>
    <mergeCell ref="X45:AJ45"/>
    <mergeCell ref="X46:AJ46"/>
    <mergeCell ref="X47:AJ47"/>
    <mergeCell ref="X48:AJ48"/>
    <mergeCell ref="X49:AJ49"/>
    <mergeCell ref="X50:AJ50"/>
    <mergeCell ref="X51:AJ51"/>
    <mergeCell ref="X52:AJ52"/>
    <mergeCell ref="X53:AJ53"/>
    <mergeCell ref="AK39:AL39"/>
    <mergeCell ref="V40:W41"/>
    <mergeCell ref="X40:X41"/>
    <mergeCell ref="Y40:Z41"/>
    <mergeCell ref="AA40:AA41"/>
    <mergeCell ref="H38:L39"/>
    <mergeCell ref="Y28:AA28"/>
    <mergeCell ref="AE28:AF28"/>
    <mergeCell ref="AG28:AI28"/>
    <mergeCell ref="C29:P29"/>
    <mergeCell ref="C30:P30"/>
    <mergeCell ref="C31:P31"/>
    <mergeCell ref="W28:X28"/>
    <mergeCell ref="C32:P32"/>
    <mergeCell ref="C33:P33"/>
    <mergeCell ref="C34:P34"/>
    <mergeCell ref="C35:P35"/>
    <mergeCell ref="C36:P36"/>
    <mergeCell ref="AA38:AE39"/>
    <mergeCell ref="Q39:S39"/>
    <mergeCell ref="C25:P25"/>
    <mergeCell ref="S25:T27"/>
    <mergeCell ref="C26:P26"/>
    <mergeCell ref="C27:P27"/>
    <mergeCell ref="C28:P28"/>
    <mergeCell ref="C24:P24"/>
    <mergeCell ref="C17:P17"/>
    <mergeCell ref="W17:X17"/>
    <mergeCell ref="Y17:AB17"/>
    <mergeCell ref="AE17:AF17"/>
    <mergeCell ref="C19:P19"/>
    <mergeCell ref="C20:P20"/>
    <mergeCell ref="C21:P21"/>
    <mergeCell ref="C22:P22"/>
    <mergeCell ref="C23:P23"/>
    <mergeCell ref="AG17:AI17"/>
    <mergeCell ref="C18:P18"/>
    <mergeCell ref="C11:D12"/>
    <mergeCell ref="E11:P11"/>
    <mergeCell ref="E12:P12"/>
    <mergeCell ref="S14:T16"/>
    <mergeCell ref="C15:E15"/>
    <mergeCell ref="C16:P16"/>
    <mergeCell ref="C7:D8"/>
    <mergeCell ref="E7:P7"/>
    <mergeCell ref="E8:P8"/>
    <mergeCell ref="C9:D10"/>
    <mergeCell ref="E9:P9"/>
    <mergeCell ref="E10:P10"/>
    <mergeCell ref="Z2:AC3"/>
    <mergeCell ref="AD2:AG3"/>
    <mergeCell ref="N3:P3"/>
    <mergeCell ref="D6:G6"/>
    <mergeCell ref="W6:X6"/>
    <mergeCell ref="Y6:AA6"/>
    <mergeCell ref="AE6:AF6"/>
    <mergeCell ref="AG6:AI6"/>
    <mergeCell ref="S2:S3"/>
    <mergeCell ref="N1:P1"/>
    <mergeCell ref="F2:G3"/>
    <mergeCell ref="J2:K3"/>
    <mergeCell ref="L2:L3"/>
    <mergeCell ref="N2:P2"/>
  </mergeCells>
  <phoneticPr fontId="195"/>
  <conditionalFormatting sqref="W76 C8 C10 C14">
    <cfRule type="expression" dxfId="303" priority="58" stopIfTrue="1">
      <formula>$D8="土"</formula>
    </cfRule>
    <cfRule type="expression" dxfId="302" priority="59" stopIfTrue="1">
      <formula>$D8="日"</formula>
    </cfRule>
  </conditionalFormatting>
  <conditionalFormatting sqref="W67">
    <cfRule type="expression" dxfId="301" priority="55" stopIfTrue="1">
      <formula>W67="土"</formula>
    </cfRule>
    <cfRule type="expression" dxfId="300" priority="56" stopIfTrue="1">
      <formula>W67="日"</formula>
    </cfRule>
    <cfRule type="expression" priority="57" stopIfTrue="1">
      <formula>W65="日"</formula>
    </cfRule>
  </conditionalFormatting>
  <conditionalFormatting sqref="V65 V45 V47 V49 V51 V53 V55 V57 V59 V61 V73 V69 V71 V63">
    <cfRule type="expression" dxfId="299" priority="53" stopIfTrue="1">
      <formula>W45="土"</formula>
    </cfRule>
    <cfRule type="expression" dxfId="298" priority="54" stopIfTrue="1">
      <formula>W45="日"</formula>
    </cfRule>
  </conditionalFormatting>
  <conditionalFormatting sqref="V67">
    <cfRule type="expression" dxfId="297" priority="50" stopIfTrue="1">
      <formula>W67="土"</formula>
    </cfRule>
    <cfRule type="expression" dxfId="296" priority="51" stopIfTrue="1">
      <formula>W67="日"</formula>
    </cfRule>
    <cfRule type="expression" dxfId="295" priority="52" stopIfTrue="1">
      <formula>W65="日"</formula>
    </cfRule>
  </conditionalFormatting>
  <conditionalFormatting sqref="W45 W47 W49 W51 W53 W55 W57 W59 W61 W73 W69 W71 W63 W65">
    <cfRule type="expression" dxfId="294" priority="48" stopIfTrue="1">
      <formula>W45="土"</formula>
    </cfRule>
    <cfRule type="expression" dxfId="293" priority="49" stopIfTrue="1">
      <formula>W45="日"</formula>
    </cfRule>
  </conditionalFormatting>
  <conditionalFormatting sqref="AD19:AD23 AE19:AJ20">
    <cfRule type="cellIs" dxfId="292" priority="46" stopIfTrue="1" operator="between">
      <formula>3</formula>
      <formula>5</formula>
    </cfRule>
  </conditionalFormatting>
  <conditionalFormatting sqref="V20:V22 W20:X20 Y21:AB21">
    <cfRule type="cellIs" dxfId="291" priority="45" stopIfTrue="1" operator="between">
      <formula>11</formula>
      <formula>11</formula>
    </cfRule>
  </conditionalFormatting>
  <conditionalFormatting sqref="X21 Y20:AB20">
    <cfRule type="cellIs" dxfId="290" priority="44" stopIfTrue="1" operator="equal">
      <formula>11</formula>
    </cfRule>
  </conditionalFormatting>
  <conditionalFormatting sqref="W21">
    <cfRule type="cellIs" dxfId="289" priority="42" stopIfTrue="1" operator="equal">
      <formula>11</formula>
    </cfRule>
    <cfRule type="cellIs" dxfId="288" priority="43" stopIfTrue="1" operator="equal">
      <formula>12</formula>
    </cfRule>
  </conditionalFormatting>
  <conditionalFormatting sqref="AD12:AD13 AF12:AJ13 AE13">
    <cfRule type="cellIs" dxfId="287" priority="41" stopIfTrue="1" operator="between">
      <formula>29</formula>
      <formula>29</formula>
    </cfRule>
  </conditionalFormatting>
  <conditionalFormatting sqref="AE12">
    <cfRule type="cellIs" dxfId="286" priority="40" stopIfTrue="1" operator="between">
      <formula>29</formula>
      <formula>30</formula>
    </cfRule>
  </conditionalFormatting>
  <conditionalFormatting sqref="V9:V12 X9:AB9">
    <cfRule type="cellIs" dxfId="285" priority="39" stopIfTrue="1" operator="between">
      <formula>1</formula>
      <formula>3</formula>
    </cfRule>
  </conditionalFormatting>
  <conditionalFormatting sqref="V8 X8:AB8">
    <cfRule type="cellIs" dxfId="284" priority="38" stopIfTrue="1" operator="between">
      <formula>1</formula>
      <formula>1</formula>
    </cfRule>
  </conditionalFormatting>
  <conditionalFormatting sqref="W8">
    <cfRule type="cellIs" dxfId="283" priority="36" stopIfTrue="1" operator="between">
      <formula>1</formula>
      <formula>1</formula>
    </cfRule>
    <cfRule type="cellIs" dxfId="282" priority="37" stopIfTrue="1" operator="between">
      <formula>2</formula>
      <formula>2</formula>
    </cfRule>
  </conditionalFormatting>
  <conditionalFormatting sqref="L61:Q61">
    <cfRule type="cellIs" dxfId="281" priority="35" stopIfTrue="1" operator="between">
      <formula>23</formula>
      <formula>23</formula>
    </cfRule>
  </conditionalFormatting>
  <conditionalFormatting sqref="C50:I50">
    <cfRule type="cellIs" dxfId="280" priority="34" stopIfTrue="1" operator="between">
      <formula>22</formula>
      <formula>23</formula>
    </cfRule>
  </conditionalFormatting>
  <conditionalFormatting sqref="D1">
    <cfRule type="cellIs" dxfId="279" priority="32" stopIfTrue="1" operator="between">
      <formula>23</formula>
      <formula>23</formula>
    </cfRule>
    <cfRule type="cellIs" dxfId="278" priority="33" stopIfTrue="1" operator="between">
      <formula>24</formula>
      <formula>24</formula>
    </cfRule>
  </conditionalFormatting>
  <conditionalFormatting sqref="C7">
    <cfRule type="expression" dxfId="277" priority="31" stopIfTrue="1">
      <formula>$D2="日"</formula>
    </cfRule>
  </conditionalFormatting>
  <conditionalFormatting sqref="C6">
    <cfRule type="expression" dxfId="276" priority="28" stopIfTrue="1">
      <formula>$D5="土"</formula>
    </cfRule>
    <cfRule type="expression" dxfId="275" priority="29" stopIfTrue="1">
      <formula>$D5="日"</formula>
    </cfRule>
    <cfRule type="expression" dxfId="274" priority="30" stopIfTrue="1">
      <formula>$D2="日"</formula>
    </cfRule>
  </conditionalFormatting>
  <conditionalFormatting sqref="E7 E11 E9 E13">
    <cfRule type="cellIs" dxfId="273" priority="27" stopIfTrue="1" operator="between">
      <formula>"1"</formula>
      <formula>"3"</formula>
    </cfRule>
  </conditionalFormatting>
  <conditionalFormatting sqref="C9">
    <cfRule type="expression" dxfId="272" priority="24" stopIfTrue="1">
      <formula>$D9="土"</formula>
    </cfRule>
    <cfRule type="expression" dxfId="271" priority="25" stopIfTrue="1">
      <formula>$D9="日"</formula>
    </cfRule>
    <cfRule type="expression" dxfId="270" priority="26" stopIfTrue="1">
      <formula>#REF!="日"</formula>
    </cfRule>
  </conditionalFormatting>
  <conditionalFormatting sqref="C13">
    <cfRule type="expression" dxfId="269" priority="21" stopIfTrue="1">
      <formula>$D13="土"</formula>
    </cfRule>
    <cfRule type="expression" dxfId="268" priority="22" stopIfTrue="1">
      <formula>$D13="日"</formula>
    </cfRule>
    <cfRule type="expression" dxfId="267" priority="23" stopIfTrue="1">
      <formula>#REF!="日"</formula>
    </cfRule>
  </conditionalFormatting>
  <conditionalFormatting sqref="W9">
    <cfRule type="cellIs" dxfId="266" priority="20" stopIfTrue="1" operator="between">
      <formula>8</formula>
      <formula>9</formula>
    </cfRule>
  </conditionalFormatting>
  <conditionalFormatting sqref="W10">
    <cfRule type="cellIs" dxfId="265" priority="19" stopIfTrue="1" operator="between">
      <formula>10</formula>
      <formula>14</formula>
    </cfRule>
  </conditionalFormatting>
  <conditionalFormatting sqref="AA32 AB33">
    <cfRule type="expression" dxfId="264" priority="18" stopIfTrue="1">
      <formula>$V$27=AA32</formula>
    </cfRule>
  </conditionalFormatting>
  <conditionalFormatting sqref="D49">
    <cfRule type="cellIs" dxfId="263" priority="17" stopIfTrue="1" operator="between">
      <formula>15</formula>
      <formula>21</formula>
    </cfRule>
  </conditionalFormatting>
  <conditionalFormatting sqref="D71">
    <cfRule type="cellIs" dxfId="262" priority="16" stopIfTrue="1" operator="between">
      <formula>15</formula>
      <formula>20</formula>
    </cfRule>
  </conditionalFormatting>
  <conditionalFormatting sqref="C72 E71:I73">
    <cfRule type="expression" dxfId="261" priority="15" stopIfTrue="1">
      <formula>$C$66=C71</formula>
    </cfRule>
  </conditionalFormatting>
  <conditionalFormatting sqref="AB32 W33:AA33">
    <cfRule type="expression" dxfId="260" priority="14" stopIfTrue="1">
      <formula>$V$27=W32</formula>
    </cfRule>
  </conditionalFormatting>
  <conditionalFormatting sqref="V33">
    <cfRule type="expression" dxfId="259" priority="13" stopIfTrue="1">
      <formula>$V$28+V33=21</formula>
    </cfRule>
  </conditionalFormatting>
  <conditionalFormatting sqref="W33">
    <cfRule type="expression" dxfId="258" priority="12" stopIfTrue="1">
      <formula>$V$27+1=W33</formula>
    </cfRule>
  </conditionalFormatting>
  <conditionalFormatting sqref="D73">
    <cfRule type="expression" dxfId="257" priority="11" stopIfTrue="1">
      <formula>$C$66+1=D73</formula>
    </cfRule>
  </conditionalFormatting>
  <conditionalFormatting sqref="D72">
    <cfRule type="cellIs" dxfId="256" priority="8" stopIfTrue="1" operator="between">
      <formula>17</formula>
      <formula>21</formula>
    </cfRule>
    <cfRule type="expression" dxfId="255" priority="9" stopIfTrue="1">
      <formula>$C$66+1=D72</formula>
    </cfRule>
    <cfRule type="expression" dxfId="254" priority="10" stopIfTrue="1">
      <formula>$C$66=D72</formula>
    </cfRule>
  </conditionalFormatting>
  <conditionalFormatting sqref="E72">
    <cfRule type="expression" dxfId="253" priority="5" stopIfTrue="1">
      <formula>$C$66=E72</formula>
    </cfRule>
    <cfRule type="expression" dxfId="252" priority="6" stopIfTrue="1">
      <formula>$E$72=22</formula>
    </cfRule>
  </conditionalFormatting>
  <conditionalFormatting sqref="L59">
    <cfRule type="cellIs" dxfId="251" priority="4" stopIfTrue="1" operator="between">
      <formula>3</formula>
      <formula>4</formula>
    </cfRule>
  </conditionalFormatting>
  <conditionalFormatting sqref="M58:Q58">
    <cfRule type="cellIs" dxfId="250" priority="3" stopIfTrue="1" operator="between">
      <formula>3</formula>
      <formula>3</formula>
    </cfRule>
  </conditionalFormatting>
  <conditionalFormatting sqref="C59:I59">
    <cfRule type="cellIs" dxfId="249" priority="2" operator="equal">
      <formula>8</formula>
    </cfRule>
  </conditionalFormatting>
  <conditionalFormatting sqref="D59">
    <cfRule type="cellIs" dxfId="248" priority="1" operator="equal">
      <formula>9</formula>
    </cfRule>
  </conditionalFormatting>
  <dataValidations count="2">
    <dataValidation imeMode="halfAlpha" allowBlank="1" showInputMessage="1" showErrorMessage="1" sqref="Y6 AG6 AD7:AJ7 AG28 AD29:AJ29 Y28 V29:AB29 AD18:AJ18 Y17 V18:AB18 AG17 V7:AB7 R69 N44:N45 F44:F45 R47 R58 R45 C68:Q68 F67 N67 C46:Q46 N56 C57:Q57 F56"/>
    <dataValidation imeMode="fullAlpha" allowBlank="1" showInputMessage="1" showErrorMessage="1" sqref="W6 W28 AE28 W17 AE17 AE6 L44:L45 D44:D45 L67 D67 L56 D56"/>
  </dataValidations>
  <hyperlinks>
    <hyperlink ref="G17:L20" location="年表!F3" display="年表!F3"/>
    <hyperlink ref="G19:L19" location="年表!F3" display="年表!F3"/>
    <hyperlink ref="G21:L23" location="年表!F3" display="年表!F3"/>
    <hyperlink ref="G23:L23" location="年表!F3" display="年表!F3"/>
    <hyperlink ref="G24:L24" location="年表!F3" display="年表!F3"/>
    <hyperlink ref="G25:L27" location="年表!F3" display="年表!F3"/>
    <hyperlink ref="G27:L27" location="年表!F3" display="年表!F3"/>
    <hyperlink ref="G28:L28" location="年表!F3" display="年表!F3"/>
    <hyperlink ref="G29:L31" location="年表!F3" display="年表!F3"/>
    <hyperlink ref="G31:L31" location="年表!F3" display="年表!F3"/>
    <hyperlink ref="G32:L32" location="年表!F3" display="年表!F3"/>
    <hyperlink ref="G33:L35" location="年表!F3" display="年表!F3"/>
    <hyperlink ref="G35:L35" location="年表!F3" display="年表!F3"/>
  </hyperlinks>
  <pageMargins left="0.24" right="0.15748031496062992" top="0.12" bottom="0.11811023622047245" header="0.14000000000000001" footer="0.11811023622047245"/>
  <pageSetup paperSize="9" scale="80" orientation="portrait" horizontalDpi="4294967293" verticalDpi="300" r:id="rId1"/>
  <headerFooter alignWithMargins="0"/>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9"/>
  <sheetViews>
    <sheetView zoomScaleNormal="100" workbookViewId="0">
      <selection activeCell="Q2" sqref="Q2"/>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3" s="1" customFormat="1" ht="12" customHeight="1">
      <c r="A1" s="243"/>
      <c r="B1" s="105"/>
      <c r="C1" s="109"/>
      <c r="D1" s="110"/>
      <c r="E1" s="106"/>
      <c r="F1" s="106"/>
      <c r="G1" s="106"/>
      <c r="H1" s="106"/>
      <c r="I1" s="107"/>
      <c r="J1" s="105"/>
      <c r="K1" s="108"/>
      <c r="L1" s="108"/>
      <c r="M1" s="108"/>
      <c r="N1" s="787"/>
      <c r="O1" s="787"/>
      <c r="P1" s="787"/>
      <c r="Q1" s="108"/>
      <c r="R1" s="108"/>
      <c r="S1" s="127"/>
      <c r="T1" s="127"/>
      <c r="U1" s="105"/>
      <c r="V1" s="105"/>
      <c r="W1" s="105"/>
      <c r="X1" s="105"/>
      <c r="Y1" s="105"/>
      <c r="Z1" s="128"/>
      <c r="AA1" s="106"/>
      <c r="AB1" s="106"/>
      <c r="AC1" s="106"/>
      <c r="AD1" s="106"/>
      <c r="AE1" s="106"/>
      <c r="AF1" s="107"/>
      <c r="AG1" s="105"/>
    </row>
    <row r="2" spans="1:33" s="1" customFormat="1" ht="12" customHeight="1">
      <c r="A2" s="243"/>
      <c r="B2" s="105"/>
      <c r="C2" s="109"/>
      <c r="D2" s="110"/>
      <c r="E2" s="106"/>
      <c r="F2" s="780"/>
      <c r="G2" s="780"/>
      <c r="H2" s="147"/>
      <c r="I2" s="147"/>
      <c r="J2" s="147"/>
      <c r="K2" s="780"/>
      <c r="L2" s="780"/>
      <c r="M2" s="129"/>
      <c r="N2" s="145"/>
      <c r="O2" s="145"/>
      <c r="P2" s="145"/>
      <c r="Q2" s="119"/>
      <c r="R2" s="108"/>
      <c r="S2" s="127"/>
      <c r="T2" s="127"/>
      <c r="U2" s="147"/>
      <c r="V2" s="147"/>
      <c r="W2" s="147"/>
      <c r="X2" s="147"/>
      <c r="Y2" s="147"/>
      <c r="Z2" s="780"/>
      <c r="AA2" s="780"/>
      <c r="AB2" s="106"/>
      <c r="AC2" s="106"/>
      <c r="AD2" s="106"/>
      <c r="AE2" s="106"/>
      <c r="AF2" s="107"/>
      <c r="AG2" s="105"/>
    </row>
    <row r="3" spans="1:33" s="1" customFormat="1" ht="12" customHeight="1">
      <c r="A3" s="243"/>
      <c r="B3" s="105"/>
      <c r="C3" s="109"/>
      <c r="D3" s="110"/>
      <c r="E3" s="130"/>
      <c r="F3" s="780"/>
      <c r="G3" s="780"/>
      <c r="H3" s="147"/>
      <c r="I3" s="147"/>
      <c r="J3" s="147"/>
      <c r="K3" s="780"/>
      <c r="L3" s="780"/>
      <c r="M3" s="129"/>
      <c r="N3" s="146"/>
      <c r="O3" s="146"/>
      <c r="P3" s="146"/>
      <c r="Q3" s="120"/>
      <c r="R3" s="108"/>
      <c r="S3" s="127"/>
      <c r="T3" s="127"/>
      <c r="U3" s="147"/>
      <c r="V3" s="147"/>
      <c r="W3" s="147"/>
      <c r="X3" s="147"/>
      <c r="Y3" s="147"/>
      <c r="Z3" s="780"/>
      <c r="AA3" s="780"/>
      <c r="AB3" s="106"/>
      <c r="AC3" s="106"/>
      <c r="AD3" s="106"/>
      <c r="AE3" s="106"/>
      <c r="AF3" s="107"/>
      <c r="AG3" s="105"/>
    </row>
    <row r="4" spans="1:33" ht="6" customHeight="1">
      <c r="A4" s="196"/>
      <c r="B4" s="91"/>
      <c r="C4" s="358"/>
      <c r="D4" s="358"/>
      <c r="E4" s="132"/>
      <c r="F4" s="132"/>
      <c r="G4" s="133"/>
      <c r="H4" s="134"/>
      <c r="I4" s="132"/>
      <c r="J4" s="91"/>
      <c r="K4" s="91"/>
      <c r="L4" s="91"/>
      <c r="M4" s="91"/>
      <c r="N4" s="135"/>
      <c r="O4" s="135"/>
      <c r="P4" s="91"/>
      <c r="Q4" s="91"/>
      <c r="R4" s="91"/>
      <c r="S4" s="783"/>
      <c r="T4" s="783"/>
      <c r="U4" s="132"/>
      <c r="V4" s="132"/>
      <c r="W4" s="133"/>
      <c r="X4" s="134"/>
      <c r="Y4" s="132"/>
      <c r="Z4" s="91"/>
      <c r="AA4" s="91"/>
      <c r="AB4" s="91"/>
      <c r="AC4" s="91"/>
      <c r="AD4" s="135"/>
      <c r="AE4" s="135"/>
      <c r="AF4" s="91"/>
      <c r="AG4" s="91"/>
    </row>
    <row r="5" spans="1:33" s="49" customFormat="1" ht="15" customHeight="1">
      <c r="A5" s="244"/>
      <c r="B5" s="66"/>
      <c r="C5" s="368" t="s">
        <v>68</v>
      </c>
      <c r="D5" s="769"/>
      <c r="E5" s="769"/>
      <c r="F5" s="769"/>
      <c r="G5" s="769"/>
      <c r="H5" s="117"/>
      <c r="I5" s="117"/>
      <c r="J5" s="117"/>
      <c r="K5" s="117"/>
      <c r="L5" s="117"/>
      <c r="M5" s="117"/>
      <c r="N5" s="117"/>
      <c r="O5" s="117"/>
      <c r="P5" s="117"/>
      <c r="Q5" s="136"/>
      <c r="R5" s="137"/>
      <c r="S5" s="783"/>
      <c r="T5" s="783"/>
      <c r="U5" s="756"/>
      <c r="V5" s="756"/>
      <c r="W5" s="756"/>
      <c r="X5" s="756"/>
      <c r="Y5" s="756"/>
      <c r="Z5" s="756"/>
      <c r="AA5" s="756"/>
      <c r="AB5" s="756"/>
      <c r="AC5" s="756"/>
      <c r="AD5" s="756"/>
      <c r="AE5" s="756"/>
      <c r="AF5" s="756"/>
      <c r="AG5" s="66"/>
    </row>
    <row r="6" spans="1:33" s="53" customFormat="1" ht="15" customHeight="1">
      <c r="A6" s="245"/>
      <c r="B6" s="138"/>
      <c r="C6" s="771" t="s">
        <v>65</v>
      </c>
      <c r="D6" s="771"/>
      <c r="E6" s="666"/>
      <c r="F6" s="666"/>
      <c r="G6" s="666"/>
      <c r="H6" s="666"/>
      <c r="I6" s="666"/>
      <c r="J6" s="666"/>
      <c r="K6" s="666"/>
      <c r="L6" s="666"/>
      <c r="M6" s="666"/>
      <c r="N6" s="666"/>
      <c r="O6" s="666"/>
      <c r="P6" s="666"/>
      <c r="Q6" s="62"/>
      <c r="R6" s="58"/>
      <c r="S6" s="781"/>
      <c r="T6" s="781"/>
      <c r="U6" s="781"/>
      <c r="V6" s="781"/>
      <c r="W6" s="781"/>
      <c r="X6" s="781"/>
      <c r="Y6" s="781"/>
      <c r="Z6" s="781"/>
      <c r="AA6" s="781"/>
      <c r="AB6" s="781"/>
      <c r="AC6" s="781"/>
      <c r="AD6" s="781"/>
      <c r="AE6" s="781"/>
      <c r="AF6" s="781"/>
      <c r="AG6" s="138"/>
    </row>
    <row r="7" spans="1:33" s="53" customFormat="1" ht="15" customHeight="1">
      <c r="A7" s="245"/>
      <c r="B7" s="138"/>
      <c r="C7" s="772"/>
      <c r="D7" s="772"/>
      <c r="E7" s="684"/>
      <c r="F7" s="684"/>
      <c r="G7" s="684"/>
      <c r="H7" s="684"/>
      <c r="I7" s="684"/>
      <c r="J7" s="684"/>
      <c r="K7" s="684"/>
      <c r="L7" s="684"/>
      <c r="M7" s="684"/>
      <c r="N7" s="684"/>
      <c r="O7" s="684"/>
      <c r="P7" s="684"/>
      <c r="Q7" s="63"/>
      <c r="R7" s="54"/>
      <c r="S7" s="782"/>
      <c r="T7" s="782"/>
      <c r="U7" s="782"/>
      <c r="V7" s="782"/>
      <c r="W7" s="782"/>
      <c r="X7" s="782"/>
      <c r="Y7" s="782"/>
      <c r="Z7" s="782"/>
      <c r="AA7" s="782"/>
      <c r="AB7" s="782"/>
      <c r="AC7" s="782"/>
      <c r="AD7" s="782"/>
      <c r="AE7" s="782"/>
      <c r="AF7" s="782"/>
      <c r="AG7" s="138"/>
    </row>
    <row r="8" spans="1:33" s="53" customFormat="1" ht="15" customHeight="1">
      <c r="A8" s="245"/>
      <c r="B8" s="138"/>
      <c r="C8" s="773" t="s">
        <v>66</v>
      </c>
      <c r="D8" s="773"/>
      <c r="E8" s="681"/>
      <c r="F8" s="681"/>
      <c r="G8" s="681"/>
      <c r="H8" s="681"/>
      <c r="I8" s="681"/>
      <c r="J8" s="681"/>
      <c r="K8" s="681"/>
      <c r="L8" s="681"/>
      <c r="M8" s="681"/>
      <c r="N8" s="681"/>
      <c r="O8" s="681"/>
      <c r="P8" s="681"/>
      <c r="Q8" s="62"/>
      <c r="R8" s="54"/>
      <c r="S8" s="781"/>
      <c r="T8" s="781"/>
      <c r="U8" s="781"/>
      <c r="V8" s="781"/>
      <c r="W8" s="781"/>
      <c r="X8" s="781"/>
      <c r="Y8" s="781"/>
      <c r="Z8" s="781"/>
      <c r="AA8" s="781"/>
      <c r="AB8" s="781"/>
      <c r="AC8" s="781"/>
      <c r="AD8" s="781"/>
      <c r="AE8" s="781"/>
      <c r="AF8" s="781"/>
      <c r="AG8" s="138"/>
    </row>
    <row r="9" spans="1:33" s="49" customFormat="1" ht="15" customHeight="1">
      <c r="A9" s="244"/>
      <c r="B9" s="66"/>
      <c r="C9" s="774"/>
      <c r="D9" s="774"/>
      <c r="E9" s="684"/>
      <c r="F9" s="684"/>
      <c r="G9" s="684"/>
      <c r="H9" s="684"/>
      <c r="I9" s="684"/>
      <c r="J9" s="684"/>
      <c r="K9" s="684"/>
      <c r="L9" s="684"/>
      <c r="M9" s="684"/>
      <c r="N9" s="684"/>
      <c r="O9" s="684"/>
      <c r="P9" s="684"/>
      <c r="Q9" s="63"/>
      <c r="R9" s="54"/>
      <c r="S9" s="782"/>
      <c r="T9" s="782"/>
      <c r="U9" s="782"/>
      <c r="V9" s="782"/>
      <c r="W9" s="782"/>
      <c r="X9" s="782"/>
      <c r="Y9" s="782"/>
      <c r="Z9" s="782"/>
      <c r="AA9" s="782"/>
      <c r="AB9" s="782"/>
      <c r="AC9" s="782"/>
      <c r="AD9" s="782"/>
      <c r="AE9" s="782"/>
      <c r="AF9" s="782"/>
      <c r="AG9" s="66"/>
    </row>
    <row r="10" spans="1:33" s="53" customFormat="1" ht="15" customHeight="1">
      <c r="A10" s="245"/>
      <c r="B10" s="138"/>
      <c r="C10" s="775" t="s">
        <v>104</v>
      </c>
      <c r="D10" s="773"/>
      <c r="E10" s="681"/>
      <c r="F10" s="681"/>
      <c r="G10" s="681"/>
      <c r="H10" s="681"/>
      <c r="I10" s="681"/>
      <c r="J10" s="681"/>
      <c r="K10" s="681"/>
      <c r="L10" s="681"/>
      <c r="M10" s="681"/>
      <c r="N10" s="681"/>
      <c r="O10" s="681"/>
      <c r="P10" s="681"/>
      <c r="Q10" s="62"/>
      <c r="R10" s="58"/>
      <c r="S10" s="781"/>
      <c r="T10" s="781"/>
      <c r="U10" s="781"/>
      <c r="V10" s="781"/>
      <c r="W10" s="781"/>
      <c r="X10" s="781"/>
      <c r="Y10" s="781"/>
      <c r="Z10" s="781"/>
      <c r="AA10" s="781"/>
      <c r="AB10" s="781"/>
      <c r="AC10" s="781"/>
      <c r="AD10" s="781"/>
      <c r="AE10" s="781"/>
      <c r="AF10" s="781"/>
      <c r="AG10" s="138"/>
    </row>
    <row r="11" spans="1:33" s="49" customFormat="1" ht="15" customHeight="1">
      <c r="A11" s="244"/>
      <c r="B11" s="66"/>
      <c r="C11" s="774"/>
      <c r="D11" s="774"/>
      <c r="E11" s="684"/>
      <c r="F11" s="684"/>
      <c r="G11" s="684"/>
      <c r="H11" s="684"/>
      <c r="I11" s="684"/>
      <c r="J11" s="684"/>
      <c r="K11" s="684"/>
      <c r="L11" s="684"/>
      <c r="M11" s="684"/>
      <c r="N11" s="684"/>
      <c r="O11" s="684"/>
      <c r="P11" s="684"/>
      <c r="Q11" s="63"/>
      <c r="R11" s="54"/>
      <c r="S11" s="782"/>
      <c r="T11" s="782"/>
      <c r="U11" s="782"/>
      <c r="V11" s="782"/>
      <c r="W11" s="782"/>
      <c r="X11" s="782"/>
      <c r="Y11" s="782"/>
      <c r="Z11" s="782"/>
      <c r="AA11" s="782"/>
      <c r="AB11" s="782"/>
      <c r="AC11" s="782"/>
      <c r="AD11" s="782"/>
      <c r="AE11" s="782"/>
      <c r="AF11" s="782"/>
      <c r="AG11" s="66"/>
    </row>
    <row r="12" spans="1:33" s="49" customFormat="1" ht="15" customHeight="1">
      <c r="A12" s="244"/>
      <c r="B12" s="66"/>
      <c r="C12" s="301"/>
      <c r="D12" s="300"/>
      <c r="E12" s="302"/>
      <c r="F12" s="302"/>
      <c r="G12" s="302"/>
      <c r="H12" s="302"/>
      <c r="I12" s="302"/>
      <c r="J12" s="302"/>
      <c r="K12" s="302"/>
      <c r="L12" s="302"/>
      <c r="M12" s="302"/>
      <c r="N12" s="302"/>
      <c r="O12" s="302"/>
      <c r="P12" s="302"/>
      <c r="Q12" s="62"/>
      <c r="R12" s="54"/>
      <c r="S12" s="781"/>
      <c r="T12" s="781"/>
      <c r="U12" s="781"/>
      <c r="V12" s="781"/>
      <c r="W12" s="781"/>
      <c r="X12" s="781"/>
      <c r="Y12" s="781"/>
      <c r="Z12" s="781"/>
      <c r="AA12" s="781"/>
      <c r="AB12" s="781"/>
      <c r="AC12" s="781"/>
      <c r="AD12" s="781"/>
      <c r="AE12" s="781"/>
      <c r="AF12" s="781"/>
      <c r="AG12" s="66"/>
    </row>
    <row r="13" spans="1:33" s="49" customFormat="1" ht="15" customHeight="1">
      <c r="A13" s="244"/>
      <c r="B13" s="66"/>
      <c r="C13" s="788" t="s">
        <v>102</v>
      </c>
      <c r="D13" s="788"/>
      <c r="E13" s="788"/>
      <c r="F13" s="304"/>
      <c r="G13" s="304"/>
      <c r="H13" s="304"/>
      <c r="I13" s="304"/>
      <c r="J13" s="304"/>
      <c r="K13" s="304"/>
      <c r="L13" s="304"/>
      <c r="M13" s="304"/>
      <c r="N13" s="304"/>
      <c r="O13" s="304"/>
      <c r="P13" s="304"/>
      <c r="Q13" s="63"/>
      <c r="R13" s="54"/>
      <c r="S13" s="782"/>
      <c r="T13" s="782"/>
      <c r="U13" s="782"/>
      <c r="V13" s="782"/>
      <c r="W13" s="782"/>
      <c r="X13" s="782"/>
      <c r="Y13" s="782"/>
      <c r="Z13" s="782"/>
      <c r="AA13" s="782"/>
      <c r="AB13" s="782"/>
      <c r="AC13" s="782"/>
      <c r="AD13" s="782"/>
      <c r="AE13" s="782"/>
      <c r="AF13" s="782"/>
      <c r="AG13" s="66"/>
    </row>
    <row r="14" spans="1:33" s="49" customFormat="1" ht="15" customHeight="1">
      <c r="A14" s="244"/>
      <c r="B14" s="66"/>
      <c r="F14" s="303"/>
      <c r="G14" s="303"/>
      <c r="H14" s="303"/>
      <c r="I14" s="303"/>
      <c r="J14" s="303"/>
      <c r="K14" s="303"/>
      <c r="L14" s="303"/>
      <c r="M14" s="303"/>
      <c r="N14" s="303"/>
      <c r="O14" s="303"/>
      <c r="P14" s="303"/>
      <c r="Q14" s="62"/>
      <c r="R14" s="58"/>
      <c r="S14" s="781"/>
      <c r="T14" s="781"/>
      <c r="U14" s="781"/>
      <c r="V14" s="781"/>
      <c r="W14" s="781"/>
      <c r="X14" s="781"/>
      <c r="Y14" s="781"/>
      <c r="Z14" s="781"/>
      <c r="AA14" s="781"/>
      <c r="AB14" s="781"/>
      <c r="AC14" s="781"/>
      <c r="AD14" s="781"/>
      <c r="AE14" s="781"/>
      <c r="AF14" s="781"/>
      <c r="AG14" s="66"/>
    </row>
    <row r="15" spans="1:33" s="49" customFormat="1" ht="15" customHeight="1">
      <c r="A15" s="244"/>
      <c r="B15" s="66"/>
      <c r="C15" s="779"/>
      <c r="D15" s="779"/>
      <c r="E15" s="779"/>
      <c r="F15" s="779"/>
      <c r="G15" s="779"/>
      <c r="H15" s="779"/>
      <c r="I15" s="779"/>
      <c r="J15" s="779"/>
      <c r="K15" s="779"/>
      <c r="L15" s="779"/>
      <c r="M15" s="779"/>
      <c r="N15" s="779"/>
      <c r="O15" s="779"/>
      <c r="P15" s="779"/>
      <c r="Q15" s="63"/>
      <c r="R15" s="54"/>
      <c r="S15" s="782"/>
      <c r="T15" s="782"/>
      <c r="U15" s="782"/>
      <c r="V15" s="782"/>
      <c r="W15" s="782"/>
      <c r="X15" s="782"/>
      <c r="Y15" s="782"/>
      <c r="Z15" s="782"/>
      <c r="AA15" s="782"/>
      <c r="AB15" s="782"/>
      <c r="AC15" s="782"/>
      <c r="AD15" s="782"/>
      <c r="AE15" s="782"/>
      <c r="AF15" s="782"/>
      <c r="AG15" s="66"/>
    </row>
    <row r="16" spans="1:33" s="49" customFormat="1" ht="15" customHeight="1">
      <c r="A16" s="244"/>
      <c r="B16" s="66"/>
      <c r="C16" s="785"/>
      <c r="D16" s="785"/>
      <c r="E16" s="785"/>
      <c r="F16" s="785"/>
      <c r="G16" s="785"/>
      <c r="H16" s="785"/>
      <c r="I16" s="785"/>
      <c r="J16" s="785"/>
      <c r="K16" s="785"/>
      <c r="L16" s="785"/>
      <c r="M16" s="785"/>
      <c r="N16" s="785"/>
      <c r="O16" s="785"/>
      <c r="P16" s="785"/>
      <c r="Q16" s="62"/>
      <c r="R16" s="54"/>
      <c r="S16" s="781"/>
      <c r="T16" s="781"/>
      <c r="U16" s="781"/>
      <c r="V16" s="781"/>
      <c r="W16" s="781"/>
      <c r="X16" s="781"/>
      <c r="Y16" s="781"/>
      <c r="Z16" s="781"/>
      <c r="AA16" s="781"/>
      <c r="AB16" s="781"/>
      <c r="AC16" s="781"/>
      <c r="AD16" s="781"/>
      <c r="AE16" s="781"/>
      <c r="AF16" s="781"/>
      <c r="AG16" s="66"/>
    </row>
    <row r="17" spans="1:33" s="49" customFormat="1" ht="15" customHeight="1">
      <c r="A17" s="244"/>
      <c r="B17" s="66"/>
      <c r="C17" s="779"/>
      <c r="D17" s="779"/>
      <c r="E17" s="779"/>
      <c r="F17" s="779"/>
      <c r="G17" s="779"/>
      <c r="H17" s="779"/>
      <c r="I17" s="779"/>
      <c r="J17" s="779"/>
      <c r="K17" s="779"/>
      <c r="L17" s="779"/>
      <c r="M17" s="779"/>
      <c r="N17" s="779"/>
      <c r="O17" s="779"/>
      <c r="P17" s="779"/>
      <c r="Q17" s="63"/>
      <c r="R17" s="54"/>
      <c r="S17" s="782"/>
      <c r="T17" s="782"/>
      <c r="U17" s="782"/>
      <c r="V17" s="782"/>
      <c r="W17" s="782"/>
      <c r="X17" s="782"/>
      <c r="Y17" s="782"/>
      <c r="Z17" s="782"/>
      <c r="AA17" s="782"/>
      <c r="AB17" s="782"/>
      <c r="AC17" s="782"/>
      <c r="AD17" s="782"/>
      <c r="AE17" s="782"/>
      <c r="AF17" s="782"/>
      <c r="AG17" s="66"/>
    </row>
    <row r="18" spans="1:33" s="49" customFormat="1" ht="15" customHeight="1">
      <c r="A18" s="244"/>
      <c r="B18" s="66"/>
      <c r="C18" s="785"/>
      <c r="D18" s="785"/>
      <c r="E18" s="785"/>
      <c r="F18" s="785"/>
      <c r="G18" s="785"/>
      <c r="H18" s="785"/>
      <c r="I18" s="785"/>
      <c r="J18" s="785"/>
      <c r="K18" s="785"/>
      <c r="L18" s="785"/>
      <c r="M18" s="785"/>
      <c r="N18" s="785"/>
      <c r="O18" s="785"/>
      <c r="P18" s="785"/>
      <c r="Q18" s="62"/>
      <c r="R18" s="58"/>
      <c r="S18" s="781"/>
      <c r="T18" s="781"/>
      <c r="U18" s="781"/>
      <c r="V18" s="781"/>
      <c r="W18" s="781"/>
      <c r="X18" s="781"/>
      <c r="Y18" s="781"/>
      <c r="Z18" s="781"/>
      <c r="AA18" s="781"/>
      <c r="AB18" s="781"/>
      <c r="AC18" s="781"/>
      <c r="AD18" s="781"/>
      <c r="AE18" s="781"/>
      <c r="AF18" s="781"/>
      <c r="AG18" s="66"/>
    </row>
    <row r="19" spans="1:33" s="49" customFormat="1" ht="15" customHeight="1">
      <c r="A19" s="244"/>
      <c r="B19" s="66"/>
      <c r="C19" s="779"/>
      <c r="D19" s="779"/>
      <c r="E19" s="779"/>
      <c r="F19" s="779"/>
      <c r="G19" s="779"/>
      <c r="H19" s="779"/>
      <c r="I19" s="779"/>
      <c r="J19" s="779"/>
      <c r="K19" s="779"/>
      <c r="L19" s="779"/>
      <c r="M19" s="779"/>
      <c r="N19" s="779"/>
      <c r="O19" s="779"/>
      <c r="P19" s="779"/>
      <c r="Q19" s="63"/>
      <c r="R19" s="54"/>
      <c r="S19" s="782"/>
      <c r="T19" s="782"/>
      <c r="U19" s="782"/>
      <c r="V19" s="782"/>
      <c r="W19" s="782"/>
      <c r="X19" s="782"/>
      <c r="Y19" s="782"/>
      <c r="Z19" s="782"/>
      <c r="AA19" s="782"/>
      <c r="AB19" s="782"/>
      <c r="AC19" s="782"/>
      <c r="AD19" s="782"/>
      <c r="AE19" s="782"/>
      <c r="AF19" s="782"/>
      <c r="AG19" s="66"/>
    </row>
    <row r="20" spans="1:33" s="49" customFormat="1" ht="15" customHeight="1">
      <c r="A20" s="244"/>
      <c r="B20" s="66"/>
      <c r="C20" s="785"/>
      <c r="D20" s="785"/>
      <c r="E20" s="785"/>
      <c r="F20" s="785"/>
      <c r="G20" s="785"/>
      <c r="H20" s="785"/>
      <c r="I20" s="785"/>
      <c r="J20" s="785"/>
      <c r="K20" s="785"/>
      <c r="L20" s="785"/>
      <c r="M20" s="785"/>
      <c r="N20" s="785"/>
      <c r="O20" s="785"/>
      <c r="P20" s="785"/>
      <c r="Q20" s="62"/>
      <c r="R20" s="54"/>
      <c r="S20" s="781"/>
      <c r="T20" s="781"/>
      <c r="U20" s="781"/>
      <c r="V20" s="781"/>
      <c r="W20" s="781"/>
      <c r="X20" s="781"/>
      <c r="Y20" s="781"/>
      <c r="Z20" s="781"/>
      <c r="AA20" s="781"/>
      <c r="AB20" s="781"/>
      <c r="AC20" s="781"/>
      <c r="AD20" s="781"/>
      <c r="AE20" s="781"/>
      <c r="AF20" s="781"/>
      <c r="AG20" s="66"/>
    </row>
    <row r="21" spans="1:33" s="49" customFormat="1" ht="15" customHeight="1">
      <c r="A21" s="244"/>
      <c r="B21" s="66"/>
      <c r="C21" s="779"/>
      <c r="D21" s="779"/>
      <c r="E21" s="779"/>
      <c r="F21" s="779"/>
      <c r="G21" s="779"/>
      <c r="H21" s="779"/>
      <c r="I21" s="779"/>
      <c r="J21" s="779"/>
      <c r="K21" s="779"/>
      <c r="L21" s="779"/>
      <c r="M21" s="779"/>
      <c r="N21" s="779"/>
      <c r="O21" s="779"/>
      <c r="P21" s="779"/>
      <c r="Q21" s="63"/>
      <c r="R21" s="54"/>
      <c r="S21" s="782"/>
      <c r="T21" s="782"/>
      <c r="U21" s="782"/>
      <c r="V21" s="782"/>
      <c r="W21" s="782"/>
      <c r="X21" s="782"/>
      <c r="Y21" s="782"/>
      <c r="Z21" s="782"/>
      <c r="AA21" s="782"/>
      <c r="AB21" s="782"/>
      <c r="AC21" s="782"/>
      <c r="AD21" s="782"/>
      <c r="AE21" s="782"/>
      <c r="AF21" s="782"/>
      <c r="AG21" s="66"/>
    </row>
    <row r="22" spans="1:33" s="49" customFormat="1" ht="15" customHeight="1">
      <c r="A22" s="244"/>
      <c r="B22" s="66"/>
      <c r="C22" s="785"/>
      <c r="D22" s="785"/>
      <c r="E22" s="785"/>
      <c r="F22" s="785"/>
      <c r="G22" s="785"/>
      <c r="H22" s="785"/>
      <c r="I22" s="785"/>
      <c r="J22" s="785"/>
      <c r="K22" s="785"/>
      <c r="L22" s="785"/>
      <c r="M22" s="785"/>
      <c r="N22" s="785"/>
      <c r="O22" s="785"/>
      <c r="P22" s="785"/>
      <c r="Q22" s="62"/>
      <c r="R22" s="58"/>
      <c r="S22" s="781"/>
      <c r="T22" s="781"/>
      <c r="U22" s="781"/>
      <c r="V22" s="781"/>
      <c r="W22" s="781"/>
      <c r="X22" s="781"/>
      <c r="Y22" s="781"/>
      <c r="Z22" s="781"/>
      <c r="AA22" s="781"/>
      <c r="AB22" s="781"/>
      <c r="AC22" s="781"/>
      <c r="AD22" s="781"/>
      <c r="AE22" s="781"/>
      <c r="AF22" s="781"/>
      <c r="AG22" s="66"/>
    </row>
    <row r="23" spans="1:33" s="49" customFormat="1" ht="15" customHeight="1">
      <c r="A23" s="244"/>
      <c r="B23" s="66"/>
      <c r="C23" s="779"/>
      <c r="D23" s="779"/>
      <c r="E23" s="779"/>
      <c r="F23" s="779"/>
      <c r="G23" s="779"/>
      <c r="H23" s="779"/>
      <c r="I23" s="779"/>
      <c r="J23" s="779"/>
      <c r="K23" s="779"/>
      <c r="L23" s="779"/>
      <c r="M23" s="779"/>
      <c r="N23" s="779"/>
      <c r="O23" s="779"/>
      <c r="P23" s="779"/>
      <c r="Q23" s="63"/>
      <c r="R23" s="54"/>
      <c r="S23" s="782"/>
      <c r="T23" s="782"/>
      <c r="U23" s="782"/>
      <c r="V23" s="782"/>
      <c r="W23" s="782"/>
      <c r="X23" s="782"/>
      <c r="Y23" s="782"/>
      <c r="Z23" s="782"/>
      <c r="AA23" s="782"/>
      <c r="AB23" s="782"/>
      <c r="AC23" s="782"/>
      <c r="AD23" s="782"/>
      <c r="AE23" s="782"/>
      <c r="AF23" s="782"/>
      <c r="AG23" s="66"/>
    </row>
    <row r="24" spans="1:33" s="49" customFormat="1" ht="15" customHeight="1">
      <c r="A24" s="244"/>
      <c r="B24" s="66"/>
      <c r="C24" s="785"/>
      <c r="D24" s="785"/>
      <c r="E24" s="785"/>
      <c r="F24" s="785"/>
      <c r="G24" s="785"/>
      <c r="H24" s="785"/>
      <c r="I24" s="785"/>
      <c r="J24" s="785"/>
      <c r="K24" s="785"/>
      <c r="L24" s="785"/>
      <c r="M24" s="785"/>
      <c r="N24" s="785"/>
      <c r="O24" s="785"/>
      <c r="P24" s="785"/>
      <c r="Q24" s="62"/>
      <c r="R24" s="54"/>
      <c r="S24" s="781"/>
      <c r="T24" s="781"/>
      <c r="U24" s="781"/>
      <c r="V24" s="781"/>
      <c r="W24" s="781"/>
      <c r="X24" s="781"/>
      <c r="Y24" s="781"/>
      <c r="Z24" s="781"/>
      <c r="AA24" s="781"/>
      <c r="AB24" s="781"/>
      <c r="AC24" s="781"/>
      <c r="AD24" s="781"/>
      <c r="AE24" s="781"/>
      <c r="AF24" s="781"/>
      <c r="AG24" s="66"/>
    </row>
    <row r="25" spans="1:33" s="49" customFormat="1" ht="15" customHeight="1">
      <c r="A25" s="244"/>
      <c r="B25" s="66"/>
      <c r="C25" s="779"/>
      <c r="D25" s="779"/>
      <c r="E25" s="779"/>
      <c r="F25" s="779"/>
      <c r="G25" s="779"/>
      <c r="H25" s="779"/>
      <c r="I25" s="779"/>
      <c r="J25" s="779"/>
      <c r="K25" s="779"/>
      <c r="L25" s="779"/>
      <c r="M25" s="779"/>
      <c r="N25" s="779"/>
      <c r="O25" s="779"/>
      <c r="P25" s="779"/>
      <c r="Q25" s="63"/>
      <c r="R25" s="54"/>
      <c r="S25" s="782"/>
      <c r="T25" s="782"/>
      <c r="U25" s="782"/>
      <c r="V25" s="782"/>
      <c r="W25" s="782"/>
      <c r="X25" s="782"/>
      <c r="Y25" s="782"/>
      <c r="Z25" s="782"/>
      <c r="AA25" s="782"/>
      <c r="AB25" s="782"/>
      <c r="AC25" s="782"/>
      <c r="AD25" s="782"/>
      <c r="AE25" s="782"/>
      <c r="AF25" s="782"/>
      <c r="AG25" s="66"/>
    </row>
    <row r="26" spans="1:33" s="49" customFormat="1" ht="15" customHeight="1">
      <c r="A26" s="244"/>
      <c r="B26" s="66"/>
      <c r="C26" s="785"/>
      <c r="D26" s="785"/>
      <c r="E26" s="785"/>
      <c r="F26" s="785"/>
      <c r="G26" s="785"/>
      <c r="H26" s="785"/>
      <c r="I26" s="785"/>
      <c r="J26" s="785"/>
      <c r="K26" s="785"/>
      <c r="L26" s="785"/>
      <c r="M26" s="785"/>
      <c r="N26" s="785"/>
      <c r="O26" s="785"/>
      <c r="P26" s="785"/>
      <c r="Q26" s="62"/>
      <c r="R26" s="58"/>
      <c r="S26" s="781"/>
      <c r="T26" s="781"/>
      <c r="U26" s="781"/>
      <c r="V26" s="781"/>
      <c r="W26" s="781"/>
      <c r="X26" s="781"/>
      <c r="Y26" s="781"/>
      <c r="Z26" s="781"/>
      <c r="AA26" s="781"/>
      <c r="AB26" s="781"/>
      <c r="AC26" s="781"/>
      <c r="AD26" s="781"/>
      <c r="AE26" s="781"/>
      <c r="AF26" s="781"/>
      <c r="AG26" s="66"/>
    </row>
    <row r="27" spans="1:33" s="49" customFormat="1" ht="15" customHeight="1">
      <c r="A27" s="244"/>
      <c r="B27" s="66"/>
      <c r="C27" s="779"/>
      <c r="D27" s="779"/>
      <c r="E27" s="779"/>
      <c r="F27" s="779"/>
      <c r="G27" s="779"/>
      <c r="H27" s="779"/>
      <c r="I27" s="779"/>
      <c r="J27" s="779"/>
      <c r="K27" s="779"/>
      <c r="L27" s="779"/>
      <c r="M27" s="779"/>
      <c r="N27" s="779"/>
      <c r="O27" s="779"/>
      <c r="P27" s="779"/>
      <c r="Q27" s="63"/>
      <c r="R27" s="54"/>
      <c r="S27" s="782"/>
      <c r="T27" s="782"/>
      <c r="U27" s="782"/>
      <c r="V27" s="782"/>
      <c r="W27" s="782"/>
      <c r="X27" s="782"/>
      <c r="Y27" s="782"/>
      <c r="Z27" s="782"/>
      <c r="AA27" s="782"/>
      <c r="AB27" s="782"/>
      <c r="AC27" s="782"/>
      <c r="AD27" s="782"/>
      <c r="AE27" s="782"/>
      <c r="AF27" s="782"/>
      <c r="AG27" s="66"/>
    </row>
    <row r="28" spans="1:33" s="49" customFormat="1" ht="15" customHeight="1">
      <c r="A28" s="244"/>
      <c r="B28" s="66"/>
      <c r="C28" s="785"/>
      <c r="D28" s="785"/>
      <c r="E28" s="785"/>
      <c r="F28" s="785"/>
      <c r="G28" s="785"/>
      <c r="H28" s="785"/>
      <c r="I28" s="785"/>
      <c r="J28" s="785"/>
      <c r="K28" s="785"/>
      <c r="L28" s="785"/>
      <c r="M28" s="785"/>
      <c r="N28" s="785"/>
      <c r="O28" s="785"/>
      <c r="P28" s="785"/>
      <c r="Q28" s="62"/>
      <c r="R28" s="54"/>
      <c r="S28" s="781"/>
      <c r="T28" s="781"/>
      <c r="U28" s="781"/>
      <c r="V28" s="781"/>
      <c r="W28" s="781"/>
      <c r="X28" s="781"/>
      <c r="Y28" s="781"/>
      <c r="Z28" s="781"/>
      <c r="AA28" s="781"/>
      <c r="AB28" s="781"/>
      <c r="AC28" s="781"/>
      <c r="AD28" s="781"/>
      <c r="AE28" s="781"/>
      <c r="AF28" s="781"/>
      <c r="AG28" s="66"/>
    </row>
    <row r="29" spans="1:33" s="49" customFormat="1" ht="15" customHeight="1">
      <c r="A29" s="244"/>
      <c r="B29" s="66"/>
      <c r="C29" s="779"/>
      <c r="D29" s="779"/>
      <c r="E29" s="779"/>
      <c r="F29" s="779"/>
      <c r="G29" s="779"/>
      <c r="H29" s="779"/>
      <c r="I29" s="779"/>
      <c r="J29" s="779"/>
      <c r="K29" s="779"/>
      <c r="L29" s="779"/>
      <c r="M29" s="779"/>
      <c r="N29" s="779"/>
      <c r="O29" s="779"/>
      <c r="P29" s="779"/>
      <c r="Q29" s="63"/>
      <c r="R29" s="54"/>
      <c r="S29" s="782"/>
      <c r="T29" s="782"/>
      <c r="U29" s="782"/>
      <c r="V29" s="782"/>
      <c r="W29" s="782"/>
      <c r="X29" s="782"/>
      <c r="Y29" s="782"/>
      <c r="Z29" s="782"/>
      <c r="AA29" s="782"/>
      <c r="AB29" s="782"/>
      <c r="AC29" s="782"/>
      <c r="AD29" s="782"/>
      <c r="AE29" s="782"/>
      <c r="AF29" s="782"/>
      <c r="AG29" s="66"/>
    </row>
    <row r="30" spans="1:33" s="49" customFormat="1" ht="15" customHeight="1">
      <c r="A30" s="244"/>
      <c r="B30" s="66"/>
      <c r="C30" s="785"/>
      <c r="D30" s="785"/>
      <c r="E30" s="785"/>
      <c r="F30" s="785"/>
      <c r="G30" s="785"/>
      <c r="H30" s="785"/>
      <c r="I30" s="785"/>
      <c r="J30" s="785"/>
      <c r="K30" s="785"/>
      <c r="L30" s="785"/>
      <c r="M30" s="785"/>
      <c r="N30" s="785"/>
      <c r="O30" s="785"/>
      <c r="P30" s="785"/>
      <c r="Q30" s="62"/>
      <c r="R30" s="66"/>
      <c r="S30" s="781"/>
      <c r="T30" s="781"/>
      <c r="U30" s="781"/>
      <c r="V30" s="781"/>
      <c r="W30" s="781"/>
      <c r="X30" s="781"/>
      <c r="Y30" s="781"/>
      <c r="Z30" s="781"/>
      <c r="AA30" s="781"/>
      <c r="AB30" s="781"/>
      <c r="AC30" s="781"/>
      <c r="AD30" s="781"/>
      <c r="AE30" s="781"/>
      <c r="AF30" s="781"/>
      <c r="AG30" s="66"/>
    </row>
    <row r="31" spans="1:33" s="49" customFormat="1" ht="15" customHeight="1">
      <c r="A31" s="244"/>
      <c r="B31" s="66"/>
      <c r="C31" s="779"/>
      <c r="D31" s="779"/>
      <c r="E31" s="779"/>
      <c r="F31" s="779"/>
      <c r="G31" s="779"/>
      <c r="H31" s="779"/>
      <c r="I31" s="779"/>
      <c r="J31" s="779"/>
      <c r="K31" s="779"/>
      <c r="L31" s="779"/>
      <c r="M31" s="779"/>
      <c r="N31" s="779"/>
      <c r="O31" s="779"/>
      <c r="P31" s="779"/>
      <c r="Q31" s="63"/>
      <c r="R31" s="66"/>
      <c r="S31" s="782"/>
      <c r="T31" s="782"/>
      <c r="U31" s="782"/>
      <c r="V31" s="782"/>
      <c r="W31" s="782"/>
      <c r="X31" s="782"/>
      <c r="Y31" s="782"/>
      <c r="Z31" s="782"/>
      <c r="AA31" s="782"/>
      <c r="AB31" s="782"/>
      <c r="AC31" s="782"/>
      <c r="AD31" s="782"/>
      <c r="AE31" s="782"/>
      <c r="AF31" s="782"/>
      <c r="AG31" s="66"/>
    </row>
    <row r="32" spans="1:33" s="49" customFormat="1" ht="15" customHeight="1">
      <c r="A32" s="244"/>
      <c r="B32" s="66"/>
      <c r="C32" s="785"/>
      <c r="D32" s="785"/>
      <c r="E32" s="785"/>
      <c r="F32" s="785"/>
      <c r="G32" s="785"/>
      <c r="H32" s="785"/>
      <c r="I32" s="785"/>
      <c r="J32" s="785"/>
      <c r="K32" s="785"/>
      <c r="L32" s="785"/>
      <c r="M32" s="785"/>
      <c r="N32" s="785"/>
      <c r="O32" s="785"/>
      <c r="P32" s="785"/>
      <c r="Q32" s="62"/>
      <c r="R32" s="66"/>
      <c r="S32" s="781"/>
      <c r="T32" s="781"/>
      <c r="U32" s="781"/>
      <c r="V32" s="781"/>
      <c r="W32" s="781"/>
      <c r="X32" s="781"/>
      <c r="Y32" s="781"/>
      <c r="Z32" s="781"/>
      <c r="AA32" s="781"/>
      <c r="AB32" s="781"/>
      <c r="AC32" s="781"/>
      <c r="AD32" s="781"/>
      <c r="AE32" s="781"/>
      <c r="AF32" s="781"/>
      <c r="AG32" s="66"/>
    </row>
    <row r="33" spans="1:34" s="49" customFormat="1" ht="15" customHeight="1">
      <c r="A33" s="244"/>
      <c r="B33" s="66"/>
      <c r="C33" s="779"/>
      <c r="D33" s="779"/>
      <c r="E33" s="779"/>
      <c r="F33" s="779"/>
      <c r="G33" s="779"/>
      <c r="H33" s="779"/>
      <c r="I33" s="779"/>
      <c r="J33" s="779"/>
      <c r="K33" s="779"/>
      <c r="L33" s="779"/>
      <c r="M33" s="779"/>
      <c r="N33" s="779"/>
      <c r="O33" s="779"/>
      <c r="P33" s="779"/>
      <c r="Q33" s="63"/>
      <c r="R33" s="66"/>
      <c r="S33" s="782"/>
      <c r="T33" s="782"/>
      <c r="U33" s="782"/>
      <c r="V33" s="782"/>
      <c r="W33" s="782"/>
      <c r="X33" s="782"/>
      <c r="Y33" s="782"/>
      <c r="Z33" s="782"/>
      <c r="AA33" s="782"/>
      <c r="AB33" s="782"/>
      <c r="AC33" s="782"/>
      <c r="AD33" s="782"/>
      <c r="AE33" s="782"/>
      <c r="AF33" s="782"/>
      <c r="AG33" s="66"/>
    </row>
    <row r="34" spans="1:34" s="49" customFormat="1" ht="15" customHeight="1">
      <c r="A34" s="244"/>
      <c r="B34" s="66"/>
      <c r="C34" s="785"/>
      <c r="D34" s="785"/>
      <c r="E34" s="785"/>
      <c r="F34" s="785"/>
      <c r="G34" s="785"/>
      <c r="H34" s="785"/>
      <c r="I34" s="785"/>
      <c r="J34" s="785"/>
      <c r="K34" s="785"/>
      <c r="L34" s="785"/>
      <c r="M34" s="785"/>
      <c r="N34" s="785"/>
      <c r="O34" s="785"/>
      <c r="P34" s="785"/>
      <c r="Q34" s="62"/>
      <c r="R34" s="66"/>
      <c r="S34" s="781"/>
      <c r="T34" s="781"/>
      <c r="U34" s="781"/>
      <c r="V34" s="781"/>
      <c r="W34" s="781"/>
      <c r="X34" s="781"/>
      <c r="Y34" s="781"/>
      <c r="Z34" s="781"/>
      <c r="AA34" s="781"/>
      <c r="AB34" s="781"/>
      <c r="AC34" s="781"/>
      <c r="AD34" s="781"/>
      <c r="AE34" s="781"/>
      <c r="AF34" s="781"/>
      <c r="AG34" s="66"/>
    </row>
    <row r="35" spans="1:34" s="49" customFormat="1" ht="15" customHeight="1">
      <c r="A35" s="244"/>
      <c r="B35" s="66"/>
      <c r="C35" s="779"/>
      <c r="D35" s="779"/>
      <c r="E35" s="779"/>
      <c r="F35" s="779"/>
      <c r="G35" s="779"/>
      <c r="H35" s="779"/>
      <c r="I35" s="779"/>
      <c r="J35" s="779"/>
      <c r="K35" s="779"/>
      <c r="L35" s="779"/>
      <c r="M35" s="779"/>
      <c r="N35" s="779"/>
      <c r="O35" s="779"/>
      <c r="P35" s="779"/>
      <c r="Q35" s="63"/>
      <c r="R35" s="66"/>
      <c r="S35" s="782"/>
      <c r="T35" s="782"/>
      <c r="U35" s="782"/>
      <c r="V35" s="782"/>
      <c r="W35" s="782"/>
      <c r="X35" s="782"/>
      <c r="Y35" s="782"/>
      <c r="Z35" s="782"/>
      <c r="AA35" s="782"/>
      <c r="AB35" s="782"/>
      <c r="AC35" s="782"/>
      <c r="AD35" s="782"/>
      <c r="AE35" s="782"/>
      <c r="AF35" s="782"/>
      <c r="AG35" s="66"/>
    </row>
    <row r="36" spans="1:34" s="49" customFormat="1" ht="15" customHeight="1">
      <c r="A36" s="244"/>
      <c r="B36" s="66"/>
      <c r="C36" s="785"/>
      <c r="D36" s="785"/>
      <c r="E36" s="785"/>
      <c r="F36" s="785"/>
      <c r="G36" s="785"/>
      <c r="H36" s="785"/>
      <c r="I36" s="785"/>
      <c r="J36" s="785"/>
      <c r="K36" s="785"/>
      <c r="L36" s="785"/>
      <c r="M36" s="785"/>
      <c r="N36" s="785"/>
      <c r="O36" s="785"/>
      <c r="P36" s="785"/>
      <c r="Q36" s="64"/>
      <c r="R36" s="66"/>
      <c r="S36" s="781"/>
      <c r="T36" s="781"/>
      <c r="U36" s="781"/>
      <c r="V36" s="781"/>
      <c r="W36" s="781"/>
      <c r="X36" s="781"/>
      <c r="Y36" s="781"/>
      <c r="Z36" s="781"/>
      <c r="AA36" s="781"/>
      <c r="AB36" s="781"/>
      <c r="AC36" s="781"/>
      <c r="AD36" s="781"/>
      <c r="AE36" s="781"/>
      <c r="AF36" s="781"/>
      <c r="AG36" s="66"/>
    </row>
    <row r="37" spans="1:34" s="49" customFormat="1" ht="15" customHeight="1">
      <c r="A37" s="244"/>
      <c r="B37" s="66"/>
      <c r="C37" s="779"/>
      <c r="D37" s="779"/>
      <c r="E37" s="779"/>
      <c r="F37" s="779"/>
      <c r="G37" s="779"/>
      <c r="H37" s="779"/>
      <c r="I37" s="779"/>
      <c r="J37" s="779"/>
      <c r="K37" s="779"/>
      <c r="L37" s="779"/>
      <c r="M37" s="779"/>
      <c r="N37" s="779"/>
      <c r="O37" s="779"/>
      <c r="P37" s="779"/>
      <c r="Q37" s="64"/>
      <c r="R37" s="66"/>
      <c r="S37" s="782"/>
      <c r="T37" s="782"/>
      <c r="U37" s="782"/>
      <c r="V37" s="782"/>
      <c r="W37" s="782"/>
      <c r="X37" s="782"/>
      <c r="Y37" s="782"/>
      <c r="Z37" s="782"/>
      <c r="AA37" s="782"/>
      <c r="AB37" s="782"/>
      <c r="AC37" s="782"/>
      <c r="AD37" s="782"/>
      <c r="AE37" s="782"/>
      <c r="AF37" s="782"/>
      <c r="AG37" s="66"/>
    </row>
    <row r="38" spans="1:34" s="49" customFormat="1" ht="19.5" customHeight="1">
      <c r="A38" s="244"/>
      <c r="B38" s="66"/>
      <c r="C38" s="114"/>
      <c r="D38" s="114"/>
      <c r="E38" s="115"/>
      <c r="F38" s="115"/>
      <c r="G38" s="115"/>
      <c r="H38" s="115"/>
      <c r="I38" s="115"/>
      <c r="J38" s="115"/>
      <c r="K38" s="115"/>
      <c r="L38" s="115"/>
      <c r="M38" s="115"/>
      <c r="N38" s="115"/>
      <c r="O38" s="115"/>
      <c r="P38" s="115"/>
      <c r="Q38" s="64"/>
      <c r="R38" s="66"/>
      <c r="S38" s="116"/>
      <c r="T38" s="116"/>
      <c r="U38" s="117"/>
      <c r="V38" s="117"/>
      <c r="W38" s="117"/>
      <c r="X38" s="117"/>
      <c r="Y38" s="117"/>
      <c r="Z38" s="117"/>
      <c r="AA38" s="117"/>
      <c r="AB38" s="117"/>
      <c r="AC38" s="117"/>
      <c r="AD38" s="117"/>
      <c r="AE38" s="117"/>
      <c r="AF38" s="117"/>
      <c r="AG38" s="66"/>
    </row>
    <row r="39" spans="1:34" s="49" customFormat="1" ht="15" customHeight="1">
      <c r="A39" s="244"/>
      <c r="B39" s="66"/>
      <c r="C39" s="114"/>
      <c r="D39" s="114"/>
      <c r="E39" s="115"/>
      <c r="F39" s="115"/>
      <c r="G39" s="115"/>
      <c r="H39" s="716" t="s">
        <v>64</v>
      </c>
      <c r="I39" s="716"/>
      <c r="J39" s="716"/>
      <c r="K39" s="716"/>
      <c r="L39" s="716"/>
      <c r="M39" s="115"/>
      <c r="N39" s="115"/>
      <c r="O39" s="115"/>
      <c r="P39" s="115"/>
      <c r="Q39" s="119"/>
      <c r="R39" s="66"/>
      <c r="S39" s="116"/>
      <c r="T39" s="116"/>
      <c r="U39" s="117"/>
      <c r="V39" s="117"/>
      <c r="W39" s="117"/>
      <c r="X39" s="716" t="s">
        <v>64</v>
      </c>
      <c r="Y39" s="716"/>
      <c r="Z39" s="716"/>
      <c r="AA39" s="716"/>
      <c r="AB39" s="716"/>
      <c r="AC39" s="117"/>
      <c r="AD39" s="117"/>
      <c r="AE39" s="117"/>
      <c r="AG39" s="66"/>
    </row>
    <row r="40" spans="1:34" s="49" customFormat="1" ht="15" customHeight="1">
      <c r="A40" s="244"/>
      <c r="B40" s="118"/>
      <c r="C40" s="114"/>
      <c r="D40" s="114"/>
      <c r="E40" s="115"/>
      <c r="F40" s="115"/>
      <c r="G40" s="115"/>
      <c r="H40" s="716"/>
      <c r="I40" s="716"/>
      <c r="J40" s="716"/>
      <c r="K40" s="716"/>
      <c r="L40" s="716"/>
      <c r="M40" s="115"/>
      <c r="N40" s="115"/>
      <c r="O40" s="115"/>
      <c r="P40" s="115"/>
      <c r="Q40" s="121"/>
      <c r="R40" s="118"/>
      <c r="S40" s="116"/>
      <c r="T40" s="116"/>
      <c r="U40" s="117"/>
      <c r="V40" s="117"/>
      <c r="W40" s="117"/>
      <c r="X40" s="716"/>
      <c r="Y40" s="716"/>
      <c r="Z40" s="716"/>
      <c r="AA40" s="716"/>
      <c r="AB40" s="716"/>
      <c r="AC40" s="117"/>
      <c r="AD40" s="117"/>
      <c r="AE40" s="117"/>
      <c r="AF40" s="117"/>
      <c r="AG40" s="654"/>
      <c r="AH40" s="654"/>
    </row>
    <row r="41" spans="1:34" s="66" customFormat="1" ht="12" customHeight="1">
      <c r="A41" s="244"/>
      <c r="B41" s="105"/>
      <c r="C41" s="128"/>
      <c r="D41" s="106"/>
      <c r="E41" s="106"/>
      <c r="F41" s="106"/>
      <c r="G41" s="106"/>
      <c r="H41" s="106"/>
      <c r="I41" s="107"/>
      <c r="J41" s="105"/>
      <c r="K41" s="108"/>
      <c r="L41" s="108"/>
      <c r="M41" s="108"/>
      <c r="N41" s="144"/>
      <c r="O41" s="144"/>
      <c r="P41" s="144"/>
      <c r="Q41" s="108"/>
      <c r="R41" s="108"/>
      <c r="S41" s="105"/>
      <c r="T41" s="105"/>
      <c r="U41" s="105"/>
      <c r="V41" s="105"/>
      <c r="W41" s="105"/>
      <c r="X41" s="105"/>
      <c r="Y41" s="105"/>
      <c r="Z41" s="128"/>
      <c r="AA41" s="106"/>
      <c r="AB41" s="106"/>
      <c r="AC41" s="106"/>
      <c r="AD41" s="106"/>
      <c r="AE41" s="106"/>
      <c r="AF41" s="107"/>
    </row>
    <row r="42" spans="1:34" s="66" customFormat="1" ht="12" customHeight="1">
      <c r="A42" s="244"/>
      <c r="B42" s="105"/>
      <c r="C42" s="128"/>
      <c r="D42" s="106"/>
      <c r="E42" s="106"/>
      <c r="F42" s="147"/>
      <c r="G42" s="147"/>
      <c r="H42" s="147"/>
      <c r="I42" s="147"/>
      <c r="J42" s="147"/>
      <c r="K42" s="147"/>
      <c r="L42" s="147"/>
      <c r="M42" s="129"/>
      <c r="N42" s="145"/>
      <c r="O42" s="145"/>
      <c r="P42" s="145"/>
      <c r="Q42" s="129"/>
      <c r="R42" s="108"/>
      <c r="S42" s="105"/>
      <c r="T42" s="105"/>
      <c r="U42" s="105"/>
      <c r="V42" s="147"/>
      <c r="W42" s="147"/>
      <c r="X42" s="129"/>
      <c r="Y42" s="105"/>
      <c r="Z42" s="128"/>
      <c r="AA42" s="106"/>
      <c r="AB42" s="106"/>
      <c r="AC42" s="106"/>
      <c r="AD42" s="106"/>
      <c r="AE42" s="106"/>
      <c r="AF42" s="107"/>
    </row>
    <row r="43" spans="1:34" s="66" customFormat="1" ht="12" customHeight="1">
      <c r="A43" s="244"/>
      <c r="B43" s="105"/>
      <c r="C43" s="140"/>
      <c r="D43" s="130"/>
      <c r="E43" s="130"/>
      <c r="F43" s="147"/>
      <c r="G43" s="147"/>
      <c r="H43" s="147"/>
      <c r="I43" s="147"/>
      <c r="J43" s="147"/>
      <c r="K43" s="147"/>
      <c r="L43" s="147"/>
      <c r="M43" s="129"/>
      <c r="N43" s="146"/>
      <c r="O43" s="146"/>
      <c r="P43" s="146"/>
      <c r="Q43" s="129"/>
      <c r="R43" s="108"/>
      <c r="S43" s="105"/>
      <c r="T43" s="376"/>
      <c r="U43" s="141"/>
      <c r="V43" s="374"/>
      <c r="W43" s="147"/>
      <c r="X43" s="129"/>
      <c r="Y43" s="105"/>
      <c r="Z43" s="128"/>
      <c r="AA43" s="106"/>
      <c r="AB43" s="106"/>
      <c r="AC43" s="106"/>
      <c r="AD43" s="106"/>
      <c r="AE43" s="106"/>
      <c r="AF43" s="107"/>
    </row>
    <row r="44" spans="1:34" s="66" customFormat="1" ht="6" customHeight="1">
      <c r="A44" s="244"/>
      <c r="B44" s="91"/>
      <c r="C44" s="783" t="s">
        <v>102</v>
      </c>
      <c r="D44" s="783"/>
      <c r="E44" s="132"/>
      <c r="F44" s="132"/>
      <c r="G44" s="133"/>
      <c r="H44" s="134"/>
      <c r="I44" s="132"/>
      <c r="J44" s="91"/>
      <c r="K44" s="91"/>
      <c r="L44" s="91"/>
      <c r="M44" s="91"/>
      <c r="N44" s="135"/>
      <c r="O44" s="135"/>
      <c r="P44" s="91"/>
      <c r="Q44" s="91"/>
      <c r="R44" s="91"/>
      <c r="S44" s="783"/>
      <c r="T44" s="784"/>
      <c r="U44" s="377"/>
      <c r="V44" s="375"/>
      <c r="W44" s="133"/>
      <c r="X44" s="134"/>
      <c r="Y44" s="132"/>
      <c r="Z44" s="91"/>
      <c r="AA44" s="91"/>
      <c r="AB44" s="91"/>
      <c r="AC44" s="91"/>
      <c r="AD44" s="135"/>
      <c r="AE44" s="135"/>
      <c r="AF44" s="91"/>
    </row>
    <row r="45" spans="1:34" s="66" customFormat="1" ht="15" customHeight="1">
      <c r="A45" s="244"/>
      <c r="C45" s="783"/>
      <c r="D45" s="783"/>
      <c r="E45" s="786"/>
      <c r="F45" s="786"/>
      <c r="G45" s="786"/>
      <c r="H45" s="786"/>
      <c r="I45" s="786"/>
      <c r="J45" s="786"/>
      <c r="K45" s="786"/>
      <c r="L45" s="786"/>
      <c r="M45" s="786"/>
      <c r="N45" s="786"/>
      <c r="O45" s="786"/>
      <c r="P45" s="786"/>
      <c r="Q45" s="136"/>
      <c r="R45" s="137"/>
      <c r="S45" s="783"/>
      <c r="T45" s="783"/>
      <c r="U45" s="756"/>
      <c r="V45" s="756"/>
      <c r="W45" s="756"/>
      <c r="X45" s="756"/>
      <c r="Y45" s="756"/>
      <c r="Z45" s="756"/>
      <c r="AA45" s="756"/>
      <c r="AB45" s="756"/>
      <c r="AC45" s="756"/>
      <c r="AD45" s="756"/>
      <c r="AE45" s="756"/>
      <c r="AF45" s="756"/>
    </row>
    <row r="46" spans="1:34" s="91" customFormat="1" ht="15.75" customHeight="1">
      <c r="A46" s="196"/>
      <c r="B46" s="142"/>
      <c r="C46" s="785"/>
      <c r="D46" s="785"/>
      <c r="E46" s="785"/>
      <c r="F46" s="785"/>
      <c r="G46" s="785"/>
      <c r="H46" s="785"/>
      <c r="I46" s="785"/>
      <c r="J46" s="785"/>
      <c r="K46" s="785"/>
      <c r="L46" s="785"/>
      <c r="M46" s="785"/>
      <c r="N46" s="785"/>
      <c r="O46" s="785"/>
      <c r="P46" s="785"/>
      <c r="Q46" s="62"/>
      <c r="R46" s="143"/>
      <c r="S46" s="781"/>
      <c r="T46" s="781"/>
      <c r="U46" s="781"/>
      <c r="V46" s="781"/>
      <c r="W46" s="781"/>
      <c r="X46" s="781"/>
      <c r="Y46" s="781"/>
      <c r="Z46" s="781"/>
      <c r="AA46" s="781"/>
      <c r="AB46" s="781"/>
      <c r="AC46" s="781"/>
      <c r="AD46" s="781"/>
      <c r="AE46" s="781"/>
      <c r="AF46" s="781"/>
    </row>
    <row r="47" spans="1:34" s="91" customFormat="1" ht="15.75" customHeight="1">
      <c r="A47" s="196"/>
      <c r="B47" s="142"/>
      <c r="C47" s="779"/>
      <c r="D47" s="779"/>
      <c r="E47" s="779"/>
      <c r="F47" s="779"/>
      <c r="G47" s="779"/>
      <c r="H47" s="779"/>
      <c r="I47" s="779"/>
      <c r="J47" s="779"/>
      <c r="K47" s="779"/>
      <c r="L47" s="779"/>
      <c r="M47" s="779"/>
      <c r="N47" s="779"/>
      <c r="O47" s="779"/>
      <c r="P47" s="779"/>
      <c r="Q47" s="63"/>
      <c r="R47" s="143"/>
      <c r="S47" s="782"/>
      <c r="T47" s="782"/>
      <c r="U47" s="782"/>
      <c r="V47" s="782"/>
      <c r="W47" s="782"/>
      <c r="X47" s="782"/>
      <c r="Y47" s="782"/>
      <c r="Z47" s="782"/>
      <c r="AA47" s="782"/>
      <c r="AB47" s="782"/>
      <c r="AC47" s="782"/>
      <c r="AD47" s="782"/>
      <c r="AE47" s="782"/>
      <c r="AF47" s="782"/>
    </row>
    <row r="48" spans="1:34" s="91" customFormat="1" ht="15.75" customHeight="1">
      <c r="A48" s="196"/>
      <c r="B48" s="142"/>
      <c r="C48" s="785"/>
      <c r="D48" s="785"/>
      <c r="E48" s="785"/>
      <c r="F48" s="785"/>
      <c r="G48" s="785"/>
      <c r="H48" s="785"/>
      <c r="I48" s="785"/>
      <c r="J48" s="785"/>
      <c r="K48" s="785"/>
      <c r="L48" s="785"/>
      <c r="M48" s="785"/>
      <c r="N48" s="785"/>
      <c r="O48" s="785"/>
      <c r="P48" s="785"/>
      <c r="Q48" s="62"/>
      <c r="R48" s="143"/>
      <c r="S48" s="781"/>
      <c r="T48" s="781"/>
      <c r="U48" s="781"/>
      <c r="V48" s="781"/>
      <c r="W48" s="781"/>
      <c r="X48" s="781"/>
      <c r="Y48" s="781"/>
      <c r="Z48" s="781"/>
      <c r="AA48" s="781"/>
      <c r="AB48" s="781"/>
      <c r="AC48" s="781"/>
      <c r="AD48" s="781"/>
      <c r="AE48" s="781"/>
      <c r="AF48" s="781"/>
    </row>
    <row r="49" spans="1:32" s="91" customFormat="1" ht="15.75" customHeight="1">
      <c r="A49" s="196"/>
      <c r="B49" s="142"/>
      <c r="C49" s="779"/>
      <c r="D49" s="779"/>
      <c r="E49" s="779"/>
      <c r="F49" s="779"/>
      <c r="G49" s="779"/>
      <c r="H49" s="779"/>
      <c r="I49" s="779"/>
      <c r="J49" s="779"/>
      <c r="K49" s="779"/>
      <c r="L49" s="779"/>
      <c r="M49" s="779"/>
      <c r="N49" s="779"/>
      <c r="O49" s="779"/>
      <c r="P49" s="779"/>
      <c r="Q49" s="63"/>
      <c r="R49" s="143"/>
      <c r="S49" s="782"/>
      <c r="T49" s="782"/>
      <c r="U49" s="782"/>
      <c r="V49" s="782"/>
      <c r="W49" s="782"/>
      <c r="X49" s="782"/>
      <c r="Y49" s="782"/>
      <c r="Z49" s="782"/>
      <c r="AA49" s="782"/>
      <c r="AB49" s="782"/>
      <c r="AC49" s="782"/>
      <c r="AD49" s="782"/>
      <c r="AE49" s="782"/>
      <c r="AF49" s="782"/>
    </row>
    <row r="50" spans="1:32" s="91" customFormat="1" ht="15.75" customHeight="1">
      <c r="A50" s="196"/>
      <c r="B50" s="142"/>
      <c r="C50" s="785"/>
      <c r="D50" s="785"/>
      <c r="E50" s="785"/>
      <c r="F50" s="785"/>
      <c r="G50" s="785"/>
      <c r="H50" s="785"/>
      <c r="I50" s="785"/>
      <c r="J50" s="785"/>
      <c r="K50" s="785"/>
      <c r="L50" s="785"/>
      <c r="M50" s="785"/>
      <c r="N50" s="785"/>
      <c r="O50" s="785"/>
      <c r="P50" s="785"/>
      <c r="Q50" s="62"/>
      <c r="R50" s="143"/>
      <c r="S50" s="781"/>
      <c r="T50" s="781"/>
      <c r="U50" s="781"/>
      <c r="V50" s="781"/>
      <c r="W50" s="781"/>
      <c r="X50" s="781"/>
      <c r="Y50" s="781"/>
      <c r="Z50" s="781"/>
      <c r="AA50" s="781"/>
      <c r="AB50" s="781"/>
      <c r="AC50" s="781"/>
      <c r="AD50" s="781"/>
      <c r="AE50" s="781"/>
      <c r="AF50" s="781"/>
    </row>
    <row r="51" spans="1:32" s="91" customFormat="1" ht="15.75" customHeight="1">
      <c r="A51" s="196"/>
      <c r="B51" s="142"/>
      <c r="C51" s="779"/>
      <c r="D51" s="779"/>
      <c r="E51" s="779"/>
      <c r="F51" s="779"/>
      <c r="G51" s="779"/>
      <c r="H51" s="779"/>
      <c r="I51" s="779"/>
      <c r="J51" s="779"/>
      <c r="K51" s="779"/>
      <c r="L51" s="779"/>
      <c r="M51" s="779"/>
      <c r="N51" s="779"/>
      <c r="O51" s="779"/>
      <c r="P51" s="779"/>
      <c r="Q51" s="63"/>
      <c r="R51" s="143"/>
      <c r="S51" s="782"/>
      <c r="T51" s="782"/>
      <c r="U51" s="782"/>
      <c r="V51" s="782"/>
      <c r="W51" s="782"/>
      <c r="X51" s="782"/>
      <c r="Y51" s="782"/>
      <c r="Z51" s="782"/>
      <c r="AA51" s="782"/>
      <c r="AB51" s="782"/>
      <c r="AC51" s="782"/>
      <c r="AD51" s="782"/>
      <c r="AE51" s="782"/>
      <c r="AF51" s="782"/>
    </row>
    <row r="52" spans="1:32" s="91" customFormat="1" ht="15.75" customHeight="1">
      <c r="A52" s="196"/>
      <c r="B52" s="142"/>
      <c r="C52" s="785"/>
      <c r="D52" s="785"/>
      <c r="E52" s="785"/>
      <c r="F52" s="785"/>
      <c r="G52" s="785"/>
      <c r="H52" s="785"/>
      <c r="I52" s="785"/>
      <c r="J52" s="785"/>
      <c r="K52" s="785"/>
      <c r="L52" s="785"/>
      <c r="M52" s="785"/>
      <c r="N52" s="785"/>
      <c r="O52" s="785"/>
      <c r="P52" s="785"/>
      <c r="Q52" s="62"/>
      <c r="R52" s="143"/>
      <c r="S52" s="781"/>
      <c r="T52" s="781"/>
      <c r="U52" s="781"/>
      <c r="V52" s="781"/>
      <c r="W52" s="781"/>
      <c r="X52" s="781"/>
      <c r="Y52" s="781"/>
      <c r="Z52" s="781"/>
      <c r="AA52" s="781"/>
      <c r="AB52" s="781"/>
      <c r="AC52" s="781"/>
      <c r="AD52" s="781"/>
      <c r="AE52" s="781"/>
      <c r="AF52" s="781"/>
    </row>
    <row r="53" spans="1:32" s="91" customFormat="1" ht="15.75" customHeight="1">
      <c r="A53" s="196"/>
      <c r="B53" s="142"/>
      <c r="C53" s="779"/>
      <c r="D53" s="779"/>
      <c r="E53" s="779"/>
      <c r="F53" s="779"/>
      <c r="G53" s="779"/>
      <c r="H53" s="779"/>
      <c r="I53" s="779"/>
      <c r="J53" s="779"/>
      <c r="K53" s="779"/>
      <c r="L53" s="779"/>
      <c r="M53" s="779"/>
      <c r="N53" s="779"/>
      <c r="O53" s="779"/>
      <c r="P53" s="779"/>
      <c r="Q53" s="63"/>
      <c r="R53" s="143"/>
      <c r="S53" s="782"/>
      <c r="T53" s="782"/>
      <c r="U53" s="782"/>
      <c r="V53" s="782"/>
      <c r="W53" s="782"/>
      <c r="X53" s="782"/>
      <c r="Y53" s="782"/>
      <c r="Z53" s="782"/>
      <c r="AA53" s="782"/>
      <c r="AB53" s="782"/>
      <c r="AC53" s="782"/>
      <c r="AD53" s="782"/>
      <c r="AE53" s="782"/>
      <c r="AF53" s="782"/>
    </row>
    <row r="54" spans="1:32" s="91" customFormat="1" ht="15.75" customHeight="1">
      <c r="A54" s="196"/>
      <c r="B54" s="142"/>
      <c r="C54" s="785"/>
      <c r="D54" s="785"/>
      <c r="E54" s="785"/>
      <c r="F54" s="785"/>
      <c r="G54" s="785"/>
      <c r="H54" s="785"/>
      <c r="I54" s="785"/>
      <c r="J54" s="785"/>
      <c r="K54" s="785"/>
      <c r="L54" s="785"/>
      <c r="M54" s="785"/>
      <c r="N54" s="785"/>
      <c r="O54" s="785"/>
      <c r="P54" s="785"/>
      <c r="Q54" s="62"/>
      <c r="R54" s="143"/>
      <c r="S54" s="781"/>
      <c r="T54" s="781"/>
      <c r="U54" s="781"/>
      <c r="V54" s="781"/>
      <c r="W54" s="781"/>
      <c r="X54" s="781"/>
      <c r="Y54" s="781"/>
      <c r="Z54" s="781"/>
      <c r="AA54" s="781"/>
      <c r="AB54" s="781"/>
      <c r="AC54" s="781"/>
      <c r="AD54" s="781"/>
      <c r="AE54" s="781"/>
      <c r="AF54" s="781"/>
    </row>
    <row r="55" spans="1:32" s="91" customFormat="1" ht="15.75" customHeight="1">
      <c r="A55" s="196"/>
      <c r="B55" s="142"/>
      <c r="C55" s="779"/>
      <c r="D55" s="779"/>
      <c r="E55" s="779"/>
      <c r="F55" s="779"/>
      <c r="G55" s="779"/>
      <c r="H55" s="779"/>
      <c r="I55" s="779"/>
      <c r="J55" s="779"/>
      <c r="K55" s="779"/>
      <c r="L55" s="779"/>
      <c r="M55" s="779"/>
      <c r="N55" s="779"/>
      <c r="O55" s="779"/>
      <c r="P55" s="779"/>
      <c r="Q55" s="63"/>
      <c r="R55" s="143"/>
      <c r="S55" s="782"/>
      <c r="T55" s="782"/>
      <c r="U55" s="782"/>
      <c r="V55" s="782"/>
      <c r="W55" s="782"/>
      <c r="X55" s="782"/>
      <c r="Y55" s="782"/>
      <c r="Z55" s="782"/>
      <c r="AA55" s="782"/>
      <c r="AB55" s="782"/>
      <c r="AC55" s="782"/>
      <c r="AD55" s="782"/>
      <c r="AE55" s="782"/>
      <c r="AF55" s="782"/>
    </row>
    <row r="56" spans="1:32" s="91" customFormat="1" ht="15" customHeight="1">
      <c r="A56" s="196"/>
      <c r="B56" s="142"/>
      <c r="C56" s="785"/>
      <c r="D56" s="785"/>
      <c r="E56" s="785"/>
      <c r="F56" s="785"/>
      <c r="G56" s="785"/>
      <c r="H56" s="785"/>
      <c r="I56" s="785"/>
      <c r="J56" s="785"/>
      <c r="K56" s="785"/>
      <c r="L56" s="785"/>
      <c r="M56" s="785"/>
      <c r="N56" s="785"/>
      <c r="O56" s="785"/>
      <c r="P56" s="785"/>
      <c r="Q56" s="62"/>
      <c r="R56" s="143"/>
      <c r="S56" s="781"/>
      <c r="T56" s="781"/>
      <c r="U56" s="781"/>
      <c r="V56" s="781"/>
      <c r="W56" s="781"/>
      <c r="X56" s="781"/>
      <c r="Y56" s="781"/>
      <c r="Z56" s="781"/>
      <c r="AA56" s="781"/>
      <c r="AB56" s="781"/>
      <c r="AC56" s="781"/>
      <c r="AD56" s="781"/>
      <c r="AE56" s="781"/>
      <c r="AF56" s="781"/>
    </row>
    <row r="57" spans="1:32" s="91" customFormat="1" ht="15" customHeight="1">
      <c r="A57" s="196"/>
      <c r="B57" s="142"/>
      <c r="C57" s="779"/>
      <c r="D57" s="779"/>
      <c r="E57" s="779"/>
      <c r="F57" s="779"/>
      <c r="G57" s="779"/>
      <c r="H57" s="779"/>
      <c r="I57" s="779"/>
      <c r="J57" s="779"/>
      <c r="K57" s="779"/>
      <c r="L57" s="779"/>
      <c r="M57" s="779"/>
      <c r="N57" s="779"/>
      <c r="O57" s="779"/>
      <c r="P57" s="779"/>
      <c r="Q57" s="63"/>
      <c r="R57" s="143"/>
      <c r="S57" s="782"/>
      <c r="T57" s="782"/>
      <c r="U57" s="782"/>
      <c r="V57" s="782"/>
      <c r="W57" s="782"/>
      <c r="X57" s="782"/>
      <c r="Y57" s="782"/>
      <c r="Z57" s="782"/>
      <c r="AA57" s="782"/>
      <c r="AB57" s="782"/>
      <c r="AC57" s="782"/>
      <c r="AD57" s="782"/>
      <c r="AE57" s="782"/>
      <c r="AF57" s="782"/>
    </row>
    <row r="58" spans="1:32" s="91" customFormat="1" ht="15" customHeight="1">
      <c r="A58" s="196"/>
      <c r="B58" s="142"/>
      <c r="C58" s="785"/>
      <c r="D58" s="785"/>
      <c r="E58" s="785"/>
      <c r="F58" s="785"/>
      <c r="G58" s="785"/>
      <c r="H58" s="785"/>
      <c r="I58" s="785"/>
      <c r="J58" s="785"/>
      <c r="K58" s="785"/>
      <c r="L58" s="785"/>
      <c r="M58" s="785"/>
      <c r="N58" s="785"/>
      <c r="O58" s="785"/>
      <c r="P58" s="785"/>
      <c r="Q58" s="62"/>
      <c r="R58" s="143"/>
      <c r="S58" s="781"/>
      <c r="T58" s="781"/>
      <c r="U58" s="781"/>
      <c r="V58" s="781"/>
      <c r="W58" s="781"/>
      <c r="X58" s="781"/>
      <c r="Y58" s="781"/>
      <c r="Z58" s="781"/>
      <c r="AA58" s="781"/>
      <c r="AB58" s="781"/>
      <c r="AC58" s="781"/>
      <c r="AD58" s="781"/>
      <c r="AE58" s="781"/>
      <c r="AF58" s="781"/>
    </row>
    <row r="59" spans="1:32" s="91" customFormat="1" ht="15" customHeight="1">
      <c r="A59" s="196"/>
      <c r="B59" s="142"/>
      <c r="C59" s="779"/>
      <c r="D59" s="779"/>
      <c r="E59" s="779"/>
      <c r="F59" s="779"/>
      <c r="G59" s="779"/>
      <c r="H59" s="779"/>
      <c r="I59" s="779"/>
      <c r="J59" s="779"/>
      <c r="K59" s="779"/>
      <c r="L59" s="779"/>
      <c r="M59" s="779"/>
      <c r="N59" s="779"/>
      <c r="O59" s="779"/>
      <c r="P59" s="779"/>
      <c r="Q59" s="63"/>
      <c r="R59" s="143"/>
      <c r="S59" s="782"/>
      <c r="T59" s="782"/>
      <c r="U59" s="782"/>
      <c r="V59" s="782"/>
      <c r="W59" s="782"/>
      <c r="X59" s="782"/>
      <c r="Y59" s="782"/>
      <c r="Z59" s="782"/>
      <c r="AA59" s="782"/>
      <c r="AB59" s="782"/>
      <c r="AC59" s="782"/>
      <c r="AD59" s="782"/>
      <c r="AE59" s="782"/>
      <c r="AF59" s="782"/>
    </row>
    <row r="60" spans="1:32" s="91" customFormat="1" ht="15" customHeight="1">
      <c r="A60" s="196"/>
      <c r="B60" s="142"/>
      <c r="C60" s="785"/>
      <c r="D60" s="785"/>
      <c r="E60" s="785"/>
      <c r="F60" s="785"/>
      <c r="G60" s="785"/>
      <c r="H60" s="785"/>
      <c r="I60" s="785"/>
      <c r="J60" s="785"/>
      <c r="K60" s="785"/>
      <c r="L60" s="785"/>
      <c r="M60" s="785"/>
      <c r="N60" s="785"/>
      <c r="O60" s="785"/>
      <c r="P60" s="785"/>
      <c r="Q60" s="62"/>
      <c r="R60" s="143"/>
      <c r="S60" s="781"/>
      <c r="T60" s="781"/>
      <c r="U60" s="781"/>
      <c r="V60" s="781"/>
      <c r="W60" s="781"/>
      <c r="X60" s="781"/>
      <c r="Y60" s="781"/>
      <c r="Z60" s="781"/>
      <c r="AA60" s="781"/>
      <c r="AB60" s="781"/>
      <c r="AC60" s="781"/>
      <c r="AD60" s="781"/>
      <c r="AE60" s="781"/>
      <c r="AF60" s="781"/>
    </row>
    <row r="61" spans="1:32" s="91" customFormat="1" ht="15" customHeight="1">
      <c r="A61" s="196"/>
      <c r="B61" s="142"/>
      <c r="C61" s="779"/>
      <c r="D61" s="779"/>
      <c r="E61" s="779"/>
      <c r="F61" s="779"/>
      <c r="G61" s="779"/>
      <c r="H61" s="779"/>
      <c r="I61" s="779"/>
      <c r="J61" s="779"/>
      <c r="K61" s="779"/>
      <c r="L61" s="779"/>
      <c r="M61" s="779"/>
      <c r="N61" s="779"/>
      <c r="O61" s="779"/>
      <c r="P61" s="779"/>
      <c r="Q61" s="63"/>
      <c r="R61" s="143"/>
      <c r="S61" s="782"/>
      <c r="T61" s="782"/>
      <c r="U61" s="782"/>
      <c r="V61" s="782"/>
      <c r="W61" s="782"/>
      <c r="X61" s="782"/>
      <c r="Y61" s="782"/>
      <c r="Z61" s="782"/>
      <c r="AA61" s="782"/>
      <c r="AB61" s="782"/>
      <c r="AC61" s="782"/>
      <c r="AD61" s="782"/>
      <c r="AE61" s="782"/>
      <c r="AF61" s="782"/>
    </row>
    <row r="62" spans="1:32" s="91" customFormat="1" ht="15" customHeight="1">
      <c r="A62" s="196"/>
      <c r="B62" s="142"/>
      <c r="C62" s="785"/>
      <c r="D62" s="785"/>
      <c r="E62" s="785"/>
      <c r="F62" s="785"/>
      <c r="G62" s="785"/>
      <c r="H62" s="785"/>
      <c r="I62" s="785"/>
      <c r="J62" s="785"/>
      <c r="K62" s="785"/>
      <c r="L62" s="785"/>
      <c r="M62" s="785"/>
      <c r="N62" s="785"/>
      <c r="O62" s="785"/>
      <c r="P62" s="785"/>
      <c r="Q62" s="62"/>
      <c r="R62" s="143"/>
      <c r="S62" s="781"/>
      <c r="T62" s="781"/>
      <c r="U62" s="781"/>
      <c r="V62" s="781"/>
      <c r="W62" s="781"/>
      <c r="X62" s="781"/>
      <c r="Y62" s="781"/>
      <c r="Z62" s="781"/>
      <c r="AA62" s="781"/>
      <c r="AB62" s="781"/>
      <c r="AC62" s="781"/>
      <c r="AD62" s="781"/>
      <c r="AE62" s="781"/>
      <c r="AF62" s="781"/>
    </row>
    <row r="63" spans="1:32" s="91" customFormat="1" ht="15" customHeight="1">
      <c r="A63" s="196"/>
      <c r="B63" s="142"/>
      <c r="C63" s="779"/>
      <c r="D63" s="779"/>
      <c r="E63" s="779"/>
      <c r="F63" s="779"/>
      <c r="G63" s="779"/>
      <c r="H63" s="779"/>
      <c r="I63" s="779"/>
      <c r="J63" s="779"/>
      <c r="K63" s="779"/>
      <c r="L63" s="779"/>
      <c r="M63" s="779"/>
      <c r="N63" s="779"/>
      <c r="O63" s="779"/>
      <c r="P63" s="779"/>
      <c r="Q63" s="63"/>
      <c r="R63" s="143"/>
      <c r="S63" s="782"/>
      <c r="T63" s="782"/>
      <c r="U63" s="782"/>
      <c r="V63" s="782"/>
      <c r="W63" s="782"/>
      <c r="X63" s="782"/>
      <c r="Y63" s="782"/>
      <c r="Z63" s="782"/>
      <c r="AA63" s="782"/>
      <c r="AB63" s="782"/>
      <c r="AC63" s="782"/>
      <c r="AD63" s="782"/>
      <c r="AE63" s="782"/>
      <c r="AF63" s="782"/>
    </row>
    <row r="64" spans="1:32" s="91" customFormat="1" ht="15" customHeight="1">
      <c r="A64" s="196"/>
      <c r="B64" s="142"/>
      <c r="C64" s="785"/>
      <c r="D64" s="785"/>
      <c r="E64" s="785"/>
      <c r="F64" s="785"/>
      <c r="G64" s="785"/>
      <c r="H64" s="785"/>
      <c r="I64" s="785"/>
      <c r="J64" s="785"/>
      <c r="K64" s="785"/>
      <c r="L64" s="785"/>
      <c r="M64" s="785"/>
      <c r="N64" s="785"/>
      <c r="O64" s="785"/>
      <c r="P64" s="785"/>
      <c r="Q64" s="62"/>
      <c r="R64" s="143"/>
      <c r="S64" s="781"/>
      <c r="T64" s="781"/>
      <c r="U64" s="781"/>
      <c r="V64" s="781"/>
      <c r="W64" s="781"/>
      <c r="X64" s="781"/>
      <c r="Y64" s="781"/>
      <c r="Z64" s="781"/>
      <c r="AA64" s="781"/>
      <c r="AB64" s="781"/>
      <c r="AC64" s="781"/>
      <c r="AD64" s="781"/>
      <c r="AE64" s="781"/>
      <c r="AF64" s="781"/>
    </row>
    <row r="65" spans="1:32" s="91" customFormat="1" ht="15" customHeight="1">
      <c r="A65" s="196"/>
      <c r="B65" s="142"/>
      <c r="C65" s="779"/>
      <c r="D65" s="779"/>
      <c r="E65" s="779"/>
      <c r="F65" s="779"/>
      <c r="G65" s="779"/>
      <c r="H65" s="779"/>
      <c r="I65" s="779"/>
      <c r="J65" s="779"/>
      <c r="K65" s="779"/>
      <c r="L65" s="779"/>
      <c r="M65" s="779"/>
      <c r="N65" s="779"/>
      <c r="O65" s="779"/>
      <c r="P65" s="779"/>
      <c r="Q65" s="63"/>
      <c r="R65" s="143"/>
      <c r="S65" s="782"/>
      <c r="T65" s="782"/>
      <c r="U65" s="782"/>
      <c r="V65" s="782"/>
      <c r="W65" s="782"/>
      <c r="X65" s="782"/>
      <c r="Y65" s="782"/>
      <c r="Z65" s="782"/>
      <c r="AA65" s="782"/>
      <c r="AB65" s="782"/>
      <c r="AC65" s="782"/>
      <c r="AD65" s="782"/>
      <c r="AE65" s="782"/>
      <c r="AF65" s="782"/>
    </row>
    <row r="66" spans="1:32" s="91" customFormat="1" ht="15" customHeight="1">
      <c r="A66" s="196"/>
      <c r="B66" s="142"/>
      <c r="C66" s="785"/>
      <c r="D66" s="785"/>
      <c r="E66" s="785"/>
      <c r="F66" s="785"/>
      <c r="G66" s="785"/>
      <c r="H66" s="785"/>
      <c r="I66" s="785"/>
      <c r="J66" s="785"/>
      <c r="K66" s="785"/>
      <c r="L66" s="785"/>
      <c r="M66" s="785"/>
      <c r="N66" s="785"/>
      <c r="O66" s="785"/>
      <c r="P66" s="785"/>
      <c r="Q66" s="62"/>
      <c r="R66" s="143"/>
      <c r="S66" s="781"/>
      <c r="T66" s="781"/>
      <c r="U66" s="781"/>
      <c r="V66" s="781"/>
      <c r="W66" s="781"/>
      <c r="X66" s="781"/>
      <c r="Y66" s="781"/>
      <c r="Z66" s="781"/>
      <c r="AA66" s="781"/>
      <c r="AB66" s="781"/>
      <c r="AC66" s="781"/>
      <c r="AD66" s="781"/>
      <c r="AE66" s="781"/>
      <c r="AF66" s="781"/>
    </row>
    <row r="67" spans="1:32" s="91" customFormat="1" ht="15" customHeight="1">
      <c r="A67" s="196"/>
      <c r="B67" s="142"/>
      <c r="C67" s="779"/>
      <c r="D67" s="779"/>
      <c r="E67" s="779"/>
      <c r="F67" s="779"/>
      <c r="G67" s="779"/>
      <c r="H67" s="779"/>
      <c r="I67" s="779"/>
      <c r="J67" s="779"/>
      <c r="K67" s="779"/>
      <c r="L67" s="779"/>
      <c r="M67" s="779"/>
      <c r="N67" s="779"/>
      <c r="O67" s="779"/>
      <c r="P67" s="779"/>
      <c r="Q67" s="63"/>
      <c r="R67" s="143"/>
      <c r="S67" s="782"/>
      <c r="T67" s="782"/>
      <c r="U67" s="782"/>
      <c r="V67" s="782"/>
      <c r="W67" s="782"/>
      <c r="X67" s="782"/>
      <c r="Y67" s="782"/>
      <c r="Z67" s="782"/>
      <c r="AA67" s="782"/>
      <c r="AB67" s="782"/>
      <c r="AC67" s="782"/>
      <c r="AD67" s="782"/>
      <c r="AE67" s="782"/>
      <c r="AF67" s="782"/>
    </row>
    <row r="68" spans="1:32" s="91" customFormat="1" ht="15" customHeight="1">
      <c r="A68" s="196"/>
      <c r="B68" s="142"/>
      <c r="C68" s="785"/>
      <c r="D68" s="785"/>
      <c r="E68" s="785"/>
      <c r="F68" s="785"/>
      <c r="G68" s="785"/>
      <c r="H68" s="785"/>
      <c r="I68" s="785"/>
      <c r="J68" s="785"/>
      <c r="K68" s="785"/>
      <c r="L68" s="785"/>
      <c r="M68" s="785"/>
      <c r="N68" s="785"/>
      <c r="O68" s="785"/>
      <c r="P68" s="785"/>
      <c r="Q68" s="62"/>
      <c r="R68" s="143"/>
      <c r="S68" s="781"/>
      <c r="T68" s="781"/>
      <c r="U68" s="781"/>
      <c r="V68" s="781"/>
      <c r="W68" s="781"/>
      <c r="X68" s="781"/>
      <c r="Y68" s="781"/>
      <c r="Z68" s="781"/>
      <c r="AA68" s="781"/>
      <c r="AB68" s="781"/>
      <c r="AC68" s="781"/>
      <c r="AD68" s="781"/>
      <c r="AE68" s="781"/>
      <c r="AF68" s="781"/>
    </row>
    <row r="69" spans="1:32" s="91" customFormat="1" ht="15" customHeight="1">
      <c r="A69" s="196"/>
      <c r="B69" s="142"/>
      <c r="C69" s="779"/>
      <c r="D69" s="779"/>
      <c r="E69" s="779"/>
      <c r="F69" s="779"/>
      <c r="G69" s="779"/>
      <c r="H69" s="779"/>
      <c r="I69" s="779"/>
      <c r="J69" s="779"/>
      <c r="K69" s="779"/>
      <c r="L69" s="779"/>
      <c r="M69" s="779"/>
      <c r="N69" s="779"/>
      <c r="O69" s="779"/>
      <c r="P69" s="779"/>
      <c r="Q69" s="63"/>
      <c r="R69" s="143"/>
      <c r="S69" s="782"/>
      <c r="T69" s="782"/>
      <c r="U69" s="782"/>
      <c r="V69" s="782"/>
      <c r="W69" s="782"/>
      <c r="X69" s="782"/>
      <c r="Y69" s="782"/>
      <c r="Z69" s="782"/>
      <c r="AA69" s="782"/>
      <c r="AB69" s="782"/>
      <c r="AC69" s="782"/>
      <c r="AD69" s="782"/>
      <c r="AE69" s="782"/>
      <c r="AF69" s="782"/>
    </row>
    <row r="70" spans="1:32" s="91" customFormat="1" ht="15" customHeight="1">
      <c r="A70" s="196"/>
      <c r="B70" s="142"/>
      <c r="C70" s="785"/>
      <c r="D70" s="785"/>
      <c r="E70" s="785"/>
      <c r="F70" s="785"/>
      <c r="G70" s="785"/>
      <c r="H70" s="785"/>
      <c r="I70" s="785"/>
      <c r="J70" s="785"/>
      <c r="K70" s="785"/>
      <c r="L70" s="785"/>
      <c r="M70" s="785"/>
      <c r="N70" s="785"/>
      <c r="O70" s="785"/>
      <c r="P70" s="785"/>
      <c r="Q70" s="62"/>
      <c r="R70" s="143"/>
      <c r="S70" s="781"/>
      <c r="T70" s="781"/>
      <c r="U70" s="781"/>
      <c r="V70" s="781"/>
      <c r="W70" s="781"/>
      <c r="X70" s="781"/>
      <c r="Y70" s="781"/>
      <c r="Z70" s="781"/>
      <c r="AA70" s="781"/>
      <c r="AB70" s="781"/>
      <c r="AC70" s="781"/>
      <c r="AD70" s="781"/>
      <c r="AE70" s="781"/>
      <c r="AF70" s="781"/>
    </row>
    <row r="71" spans="1:32" s="91" customFormat="1" ht="15" customHeight="1">
      <c r="A71" s="196"/>
      <c r="B71" s="142"/>
      <c r="C71" s="779"/>
      <c r="D71" s="779"/>
      <c r="E71" s="779"/>
      <c r="F71" s="779"/>
      <c r="G71" s="779"/>
      <c r="H71" s="779"/>
      <c r="I71" s="779"/>
      <c r="J71" s="779"/>
      <c r="K71" s="779"/>
      <c r="L71" s="779"/>
      <c r="M71" s="779"/>
      <c r="N71" s="779"/>
      <c r="O71" s="779"/>
      <c r="P71" s="779"/>
      <c r="Q71" s="63"/>
      <c r="R71" s="143"/>
      <c r="S71" s="782"/>
      <c r="T71" s="782"/>
      <c r="U71" s="782"/>
      <c r="V71" s="782"/>
      <c r="W71" s="782"/>
      <c r="X71" s="782"/>
      <c r="Y71" s="782"/>
      <c r="Z71" s="782"/>
      <c r="AA71" s="782"/>
      <c r="AB71" s="782"/>
      <c r="AC71" s="782"/>
      <c r="AD71" s="782"/>
      <c r="AE71" s="782"/>
      <c r="AF71" s="782"/>
    </row>
    <row r="72" spans="1:32" s="91" customFormat="1" ht="15" customHeight="1">
      <c r="A72" s="196"/>
      <c r="B72" s="142"/>
      <c r="C72" s="785"/>
      <c r="D72" s="785"/>
      <c r="E72" s="785"/>
      <c r="F72" s="785"/>
      <c r="G72" s="785"/>
      <c r="H72" s="785"/>
      <c r="I72" s="785"/>
      <c r="J72" s="785"/>
      <c r="K72" s="785"/>
      <c r="L72" s="785"/>
      <c r="M72" s="785"/>
      <c r="N72" s="785"/>
      <c r="O72" s="785"/>
      <c r="P72" s="785"/>
      <c r="Q72" s="62"/>
      <c r="R72" s="143"/>
      <c r="S72" s="781"/>
      <c r="T72" s="781"/>
      <c r="U72" s="781"/>
      <c r="V72" s="781"/>
      <c r="W72" s="781"/>
      <c r="X72" s="781"/>
      <c r="Y72" s="781"/>
      <c r="Z72" s="781"/>
      <c r="AA72" s="781"/>
      <c r="AB72" s="781"/>
      <c r="AC72" s="781"/>
      <c r="AD72" s="781"/>
      <c r="AE72" s="781"/>
      <c r="AF72" s="781"/>
    </row>
    <row r="73" spans="1:32" s="91" customFormat="1" ht="15" customHeight="1">
      <c r="A73" s="196"/>
      <c r="B73" s="142"/>
      <c r="C73" s="779"/>
      <c r="D73" s="779"/>
      <c r="E73" s="779"/>
      <c r="F73" s="779"/>
      <c r="G73" s="779"/>
      <c r="H73" s="779"/>
      <c r="I73" s="779"/>
      <c r="J73" s="779"/>
      <c r="K73" s="779"/>
      <c r="L73" s="779"/>
      <c r="M73" s="779"/>
      <c r="N73" s="779"/>
      <c r="O73" s="779"/>
      <c r="P73" s="779"/>
      <c r="Q73" s="63"/>
      <c r="R73" s="143"/>
      <c r="S73" s="782"/>
      <c r="T73" s="782"/>
      <c r="U73" s="782"/>
      <c r="V73" s="782"/>
      <c r="W73" s="782"/>
      <c r="X73" s="782"/>
      <c r="Y73" s="782"/>
      <c r="Z73" s="782"/>
      <c r="AA73" s="782"/>
      <c r="AB73" s="782"/>
      <c r="AC73" s="782"/>
      <c r="AD73" s="782"/>
      <c r="AE73" s="782"/>
      <c r="AF73" s="782"/>
    </row>
    <row r="74" spans="1:32" s="91" customFormat="1" ht="15" customHeight="1">
      <c r="A74" s="196"/>
      <c r="B74" s="142"/>
      <c r="C74" s="785"/>
      <c r="D74" s="785"/>
      <c r="E74" s="785"/>
      <c r="F74" s="785"/>
      <c r="G74" s="785"/>
      <c r="H74" s="785"/>
      <c r="I74" s="785"/>
      <c r="J74" s="785"/>
      <c r="K74" s="785"/>
      <c r="L74" s="785"/>
      <c r="M74" s="785"/>
      <c r="N74" s="785"/>
      <c r="O74" s="785"/>
      <c r="P74" s="785"/>
      <c r="Q74" s="62"/>
      <c r="R74" s="143"/>
      <c r="S74" s="781"/>
      <c r="T74" s="781"/>
      <c r="U74" s="781"/>
      <c r="V74" s="781"/>
      <c r="W74" s="781"/>
      <c r="X74" s="781"/>
      <c r="Y74" s="781"/>
      <c r="Z74" s="781"/>
      <c r="AA74" s="781"/>
      <c r="AB74" s="781"/>
      <c r="AC74" s="781"/>
      <c r="AD74" s="781"/>
      <c r="AE74" s="781"/>
      <c r="AF74" s="781"/>
    </row>
    <row r="75" spans="1:32" s="91" customFormat="1" ht="15" customHeight="1">
      <c r="A75" s="196"/>
      <c r="B75" s="142"/>
      <c r="C75" s="779"/>
      <c r="D75" s="779"/>
      <c r="E75" s="779"/>
      <c r="F75" s="779"/>
      <c r="G75" s="779"/>
      <c r="H75" s="779"/>
      <c r="I75" s="779"/>
      <c r="J75" s="779"/>
      <c r="K75" s="779"/>
      <c r="L75" s="779"/>
      <c r="M75" s="779"/>
      <c r="N75" s="779"/>
      <c r="O75" s="779"/>
      <c r="P75" s="779"/>
      <c r="Q75" s="63"/>
      <c r="R75" s="143"/>
      <c r="S75" s="782"/>
      <c r="T75" s="782"/>
      <c r="U75" s="782"/>
      <c r="V75" s="782"/>
      <c r="W75" s="782"/>
      <c r="X75" s="782"/>
      <c r="Y75" s="782"/>
      <c r="Z75" s="782"/>
      <c r="AA75" s="782"/>
      <c r="AB75" s="782"/>
      <c r="AC75" s="782"/>
      <c r="AD75" s="782"/>
      <c r="AE75" s="782"/>
      <c r="AF75" s="782"/>
    </row>
    <row r="76" spans="1:32" s="91" customFormat="1" ht="15" customHeight="1">
      <c r="A76" s="196"/>
      <c r="B76" s="66"/>
      <c r="C76" s="785"/>
      <c r="D76" s="785"/>
      <c r="E76" s="785"/>
      <c r="F76" s="785"/>
      <c r="G76" s="785"/>
      <c r="H76" s="785"/>
      <c r="I76" s="785"/>
      <c r="J76" s="785"/>
      <c r="K76" s="785"/>
      <c r="L76" s="785"/>
      <c r="M76" s="785"/>
      <c r="N76" s="785"/>
      <c r="O76" s="785"/>
      <c r="P76" s="785"/>
      <c r="Q76" s="64"/>
      <c r="R76" s="143"/>
      <c r="S76" s="781"/>
      <c r="T76" s="781"/>
      <c r="U76" s="781"/>
      <c r="V76" s="781"/>
      <c r="W76" s="781"/>
      <c r="X76" s="781"/>
      <c r="Y76" s="781"/>
      <c r="Z76" s="781"/>
      <c r="AA76" s="781"/>
      <c r="AB76" s="781"/>
      <c r="AC76" s="781"/>
      <c r="AD76" s="781"/>
      <c r="AE76" s="781"/>
      <c r="AF76" s="781"/>
    </row>
    <row r="77" spans="1:32" s="91" customFormat="1" ht="13.5" customHeight="1">
      <c r="A77" s="196"/>
      <c r="B77" s="66"/>
      <c r="C77" s="779"/>
      <c r="D77" s="779"/>
      <c r="E77" s="779"/>
      <c r="F77" s="779"/>
      <c r="G77" s="779"/>
      <c r="H77" s="779"/>
      <c r="I77" s="779"/>
      <c r="J77" s="779"/>
      <c r="K77" s="779"/>
      <c r="L77" s="779"/>
      <c r="M77" s="779"/>
      <c r="N77" s="779"/>
      <c r="O77" s="779"/>
      <c r="P77" s="779"/>
      <c r="Q77" s="191"/>
      <c r="R77" s="143"/>
      <c r="S77" s="782"/>
      <c r="T77" s="782"/>
      <c r="U77" s="782"/>
      <c r="V77" s="782"/>
      <c r="W77" s="782"/>
      <c r="X77" s="782"/>
      <c r="Y77" s="782"/>
      <c r="Z77" s="782"/>
      <c r="AA77" s="782"/>
      <c r="AB77" s="782"/>
      <c r="AC77" s="782"/>
      <c r="AD77" s="782"/>
      <c r="AE77" s="782"/>
      <c r="AF77" s="782"/>
    </row>
    <row r="78" spans="1:32" ht="6" customHeight="1">
      <c r="A78" s="196"/>
      <c r="C78" s="127"/>
      <c r="D78" s="127"/>
      <c r="E78" s="91"/>
      <c r="F78" s="91"/>
      <c r="G78" s="91"/>
      <c r="H78" s="91"/>
      <c r="I78" s="91"/>
      <c r="J78" s="91"/>
      <c r="K78" s="91"/>
      <c r="L78" s="91"/>
      <c r="M78" s="91"/>
      <c r="N78" s="91"/>
      <c r="O78" s="91"/>
      <c r="P78" s="91"/>
      <c r="Q78" s="196"/>
    </row>
    <row r="79" spans="1:32" ht="13.5" customHeight="1"/>
  </sheetData>
  <mergeCells count="143">
    <mergeCell ref="E11:P11"/>
    <mergeCell ref="C13:E13"/>
    <mergeCell ref="D5:G5"/>
    <mergeCell ref="C6:D7"/>
    <mergeCell ref="E6:P6"/>
    <mergeCell ref="E7:P7"/>
    <mergeCell ref="C8:D9"/>
    <mergeCell ref="E8:P8"/>
    <mergeCell ref="E9:P9"/>
    <mergeCell ref="AG40:AH40"/>
    <mergeCell ref="S16:AF16"/>
    <mergeCell ref="F2:G3"/>
    <mergeCell ref="S76:AF76"/>
    <mergeCell ref="C69:P69"/>
    <mergeCell ref="C66:P66"/>
    <mergeCell ref="C67:P67"/>
    <mergeCell ref="S67:AF67"/>
    <mergeCell ref="C65:P65"/>
    <mergeCell ref="S64:AF64"/>
    <mergeCell ref="C62:P62"/>
    <mergeCell ref="C68:P68"/>
    <mergeCell ref="C63:P63"/>
    <mergeCell ref="C64:P64"/>
    <mergeCell ref="C58:P58"/>
    <mergeCell ref="C59:P59"/>
    <mergeCell ref="C60:P60"/>
    <mergeCell ref="C61:P61"/>
    <mergeCell ref="C54:P54"/>
    <mergeCell ref="C55:P55"/>
    <mergeCell ref="C56:P56"/>
    <mergeCell ref="C57:P57"/>
    <mergeCell ref="C50:P50"/>
    <mergeCell ref="C51:P51"/>
    <mergeCell ref="S66:AF66"/>
    <mergeCell ref="S65:AF65"/>
    <mergeCell ref="S62:AF62"/>
    <mergeCell ref="S63:AF63"/>
    <mergeCell ref="S58:AF58"/>
    <mergeCell ref="S59:AF59"/>
    <mergeCell ref="S60:AF60"/>
    <mergeCell ref="S61:AF61"/>
    <mergeCell ref="S54:AF54"/>
    <mergeCell ref="S55:AF55"/>
    <mergeCell ref="S56:AF56"/>
    <mergeCell ref="S57:AF57"/>
    <mergeCell ref="C52:P52"/>
    <mergeCell ref="C53:P53"/>
    <mergeCell ref="S52:AF52"/>
    <mergeCell ref="S53:AF53"/>
    <mergeCell ref="C47:P47"/>
    <mergeCell ref="C44:D45"/>
    <mergeCell ref="C46:P46"/>
    <mergeCell ref="C48:P48"/>
    <mergeCell ref="C49:P49"/>
    <mergeCell ref="S49:AF49"/>
    <mergeCell ref="S50:AF50"/>
    <mergeCell ref="S51:AF51"/>
    <mergeCell ref="C26:P26"/>
    <mergeCell ref="C27:P27"/>
    <mergeCell ref="S28:AF28"/>
    <mergeCell ref="S29:AF29"/>
    <mergeCell ref="C23:P23"/>
    <mergeCell ref="S27:AF27"/>
    <mergeCell ref="S9:AF9"/>
    <mergeCell ref="S7:AF7"/>
    <mergeCell ref="S8:AF8"/>
    <mergeCell ref="S25:AF25"/>
    <mergeCell ref="S26:AF26"/>
    <mergeCell ref="S12:AF12"/>
    <mergeCell ref="S13:AF13"/>
    <mergeCell ref="S14:AF14"/>
    <mergeCell ref="C21:P21"/>
    <mergeCell ref="C22:P22"/>
    <mergeCell ref="S17:AF17"/>
    <mergeCell ref="S18:AF18"/>
    <mergeCell ref="S19:AF19"/>
    <mergeCell ref="S24:AF24"/>
    <mergeCell ref="S20:AF20"/>
    <mergeCell ref="S21:AF21"/>
    <mergeCell ref="S22:AF22"/>
    <mergeCell ref="S23:AF23"/>
    <mergeCell ref="S33:AF33"/>
    <mergeCell ref="S31:AF31"/>
    <mergeCell ref="S35:AF35"/>
    <mergeCell ref="C32:P32"/>
    <mergeCell ref="C33:P33"/>
    <mergeCell ref="N1:P1"/>
    <mergeCell ref="U5:AF5"/>
    <mergeCell ref="S10:AF10"/>
    <mergeCell ref="S11:AF11"/>
    <mergeCell ref="S15:AF15"/>
    <mergeCell ref="S4:T5"/>
    <mergeCell ref="S6:AF6"/>
    <mergeCell ref="C15:P15"/>
    <mergeCell ref="C16:P16"/>
    <mergeCell ref="C10:D11"/>
    <mergeCell ref="E10:P10"/>
    <mergeCell ref="C28:P28"/>
    <mergeCell ref="C29:P29"/>
    <mergeCell ref="C17:P17"/>
    <mergeCell ref="C18:P18"/>
    <mergeCell ref="C19:P19"/>
    <mergeCell ref="C20:P20"/>
    <mergeCell ref="C24:P24"/>
    <mergeCell ref="C25:P25"/>
    <mergeCell ref="S75:AF75"/>
    <mergeCell ref="S68:AF68"/>
    <mergeCell ref="S69:AF69"/>
    <mergeCell ref="S70:AF70"/>
    <mergeCell ref="S71:AF71"/>
    <mergeCell ref="C76:P76"/>
    <mergeCell ref="C77:P77"/>
    <mergeCell ref="C70:P70"/>
    <mergeCell ref="C71:P71"/>
    <mergeCell ref="C72:P72"/>
    <mergeCell ref="C73:P73"/>
    <mergeCell ref="C74:P74"/>
    <mergeCell ref="C75:P75"/>
    <mergeCell ref="S77:AF77"/>
    <mergeCell ref="K2:L3"/>
    <mergeCell ref="Z2:AA3"/>
    <mergeCell ref="S72:AF72"/>
    <mergeCell ref="S73:AF73"/>
    <mergeCell ref="S44:T45"/>
    <mergeCell ref="C34:P34"/>
    <mergeCell ref="C35:P35"/>
    <mergeCell ref="S74:AF74"/>
    <mergeCell ref="S46:AF46"/>
    <mergeCell ref="S47:AF47"/>
    <mergeCell ref="S48:AF48"/>
    <mergeCell ref="S32:AF32"/>
    <mergeCell ref="H39:L40"/>
    <mergeCell ref="S30:AF30"/>
    <mergeCell ref="E45:P45"/>
    <mergeCell ref="U45:AF45"/>
    <mergeCell ref="X39:AB40"/>
    <mergeCell ref="C36:P36"/>
    <mergeCell ref="C37:P37"/>
    <mergeCell ref="S36:AF36"/>
    <mergeCell ref="S37:AF37"/>
    <mergeCell ref="C31:P31"/>
    <mergeCell ref="C30:P30"/>
    <mergeCell ref="S34:AF34"/>
  </mergeCells>
  <phoneticPr fontId="2"/>
  <conditionalFormatting sqref="C47 S7 C7 S9 S11 C49 C51 C53 C55 C17 C19 C21 C23 C25 C27 C29 C31 C33 C35 C37 S15 S17 S19 S21 S23 S25 S27 S29 S31 S33 C77 S35 S37 C9 C11 S77 C57 C59 C61 C63 C65 C67 C69 C71 C73 C75 C15 S47 S49 S51 S53 S55 S57 S59 S61 S63 S65 S67 S69 S71 S73 S75">
    <cfRule type="expression" dxfId="247" priority="14" stopIfTrue="1">
      <formula>$D7="土"</formula>
    </cfRule>
    <cfRule type="expression" dxfId="246" priority="15" stopIfTrue="1">
      <formula>$D7="日"</formula>
    </cfRule>
  </conditionalFormatting>
  <conditionalFormatting sqref="AC41">
    <cfRule type="expression" dxfId="245" priority="16" stopIfTrue="1">
      <formula>$J$8+$AC$6=21</formula>
    </cfRule>
  </conditionalFormatting>
  <conditionalFormatting sqref="AD41">
    <cfRule type="expression" dxfId="244" priority="17" stopIfTrue="1">
      <formula>$J$8+$AD$6=21</formula>
    </cfRule>
  </conditionalFormatting>
  <conditionalFormatting sqref="AE41">
    <cfRule type="expression" dxfId="243" priority="18" stopIfTrue="1">
      <formula>$I$8+$U$6=21</formula>
    </cfRule>
  </conditionalFormatting>
  <conditionalFormatting sqref="AB41">
    <cfRule type="expression" dxfId="242" priority="19" stopIfTrue="1">
      <formula>$J$8+$AB$6=21</formula>
    </cfRule>
  </conditionalFormatting>
  <conditionalFormatting sqref="AA41">
    <cfRule type="cellIs" dxfId="241" priority="20" stopIfTrue="1" operator="between">
      <formula>"21"</formula>
      <formula>"22"</formula>
    </cfRule>
    <cfRule type="expression" dxfId="240" priority="21" stopIfTrue="1">
      <formula>$J$8+$AA$6=21</formula>
    </cfRule>
  </conditionalFormatting>
  <conditionalFormatting sqref="R6">
    <cfRule type="cellIs" dxfId="239" priority="22" stopIfTrue="1" operator="between">
      <formula>"1"</formula>
      <formula>"1"</formula>
    </cfRule>
  </conditionalFormatting>
  <conditionalFormatting sqref="E1:I1">
    <cfRule type="cellIs" dxfId="238" priority="23" stopIfTrue="1" operator="between">
      <formula>23</formula>
      <formula>23</formula>
    </cfRule>
  </conditionalFormatting>
  <conditionalFormatting sqref="D2">
    <cfRule type="cellIs" dxfId="237" priority="24" stopIfTrue="1" operator="between">
      <formula>24</formula>
      <formula>24</formula>
    </cfRule>
  </conditionalFormatting>
  <conditionalFormatting sqref="D1">
    <cfRule type="cellIs" dxfId="236" priority="25" stopIfTrue="1" operator="between">
      <formula>23</formula>
      <formula>23</formula>
    </cfRule>
    <cfRule type="cellIs" dxfId="235" priority="26" stopIfTrue="1" operator="between">
      <formula>24</formula>
      <formula>24</formula>
    </cfRule>
  </conditionalFormatting>
  <conditionalFormatting sqref="C7 C9">
    <cfRule type="expression" dxfId="234" priority="12" stopIfTrue="1">
      <formula>$D7="土"</formula>
    </cfRule>
    <cfRule type="expression" dxfId="233" priority="13" stopIfTrue="1">
      <formula>$D7="日"</formula>
    </cfRule>
  </conditionalFormatting>
  <conditionalFormatting sqref="C6">
    <cfRule type="expression" dxfId="232" priority="11" stopIfTrue="1">
      <formula>$D1="日"</formula>
    </cfRule>
  </conditionalFormatting>
  <conditionalFormatting sqref="C5">
    <cfRule type="expression" dxfId="231" priority="8" stopIfTrue="1">
      <formula>$D4="土"</formula>
    </cfRule>
    <cfRule type="expression" dxfId="230" priority="9" stopIfTrue="1">
      <formula>$D4="日"</formula>
    </cfRule>
    <cfRule type="expression" dxfId="229" priority="10" stopIfTrue="1">
      <formula>$D1="日"</formula>
    </cfRule>
  </conditionalFormatting>
  <conditionalFormatting sqref="E6 E10 E8 E12">
    <cfRule type="cellIs" dxfId="228" priority="7" stopIfTrue="1" operator="between">
      <formula>"1"</formula>
      <formula>"3"</formula>
    </cfRule>
  </conditionalFormatting>
  <conditionalFormatting sqref="C8">
    <cfRule type="expression" dxfId="227" priority="4" stopIfTrue="1">
      <formula>$D8="土"</formula>
    </cfRule>
    <cfRule type="expression" dxfId="226" priority="5" stopIfTrue="1">
      <formula>$D8="日"</formula>
    </cfRule>
    <cfRule type="expression" dxfId="225" priority="6" stopIfTrue="1">
      <formula>#REF!="日"</formula>
    </cfRule>
  </conditionalFormatting>
  <conditionalFormatting sqref="C12">
    <cfRule type="expression" dxfId="224" priority="1" stopIfTrue="1">
      <formula>$D12="土"</formula>
    </cfRule>
    <cfRule type="expression" dxfId="223" priority="2" stopIfTrue="1">
      <formula>$D12="日"</formula>
    </cfRule>
    <cfRule type="expression" dxfId="222" priority="3" stopIfTrue="1">
      <formula>#REF!="日"</formula>
    </cfRule>
  </conditionalFormatting>
  <conditionalFormatting sqref="S13">
    <cfRule type="expression" dxfId="221" priority="27" stopIfTrue="1">
      <formula>#REF!="土"</formula>
    </cfRule>
    <cfRule type="expression" dxfId="220" priority="28" stopIfTrue="1">
      <formula>#REF!="日"</formula>
    </cfRule>
  </conditionalFormatting>
  <dataValidations count="1">
    <dataValidation imeMode="hiragana" allowBlank="1" showInputMessage="1" showErrorMessage="1" sqref="R23:R25 R7:R9 R19:R21 R15:R17 R11:R13 R27:R29"/>
  </dataValidations>
  <pageMargins left="0.24" right="0.15748031496062992" top="0.11811023622047245" bottom="0.11811023622047245" header="0.15" footer="0.11811023622047245"/>
  <pageSetup paperSize="9" scale="80" orientation="portrait" r:id="rId1"/>
  <headerFooter alignWithMargins="0"/>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9"/>
  <sheetViews>
    <sheetView zoomScaleNormal="100" workbookViewId="0">
      <selection activeCell="Q2" sqref="Q2"/>
    </sheetView>
  </sheetViews>
  <sheetFormatPr defaultRowHeight="13.5"/>
  <cols>
    <col min="1" max="1" width="3.625" customWidth="1"/>
    <col min="2" max="2" width="4.125" customWidth="1"/>
    <col min="3" max="3" width="3.625" style="113" customWidth="1"/>
    <col min="4" max="4" width="4.125" style="113" customWidth="1"/>
    <col min="5" max="9" width="3.125" customWidth="1"/>
    <col min="10" max="10" width="6.125" customWidth="1"/>
    <col min="11" max="11" width="3.625" customWidth="1"/>
    <col min="12" max="12" width="3.125" customWidth="1"/>
    <col min="13" max="13" width="2.625" customWidth="1"/>
    <col min="14" max="14" width="3.125" customWidth="1"/>
    <col min="15" max="15" width="6.125" customWidth="1"/>
    <col min="16" max="16" width="3.125" customWidth="1"/>
    <col min="17" max="17" width="4.125" customWidth="1"/>
    <col min="18" max="18" width="2.625" customWidth="1"/>
    <col min="19" max="19" width="3.625" style="113" customWidth="1"/>
    <col min="20" max="20" width="4.125" style="113" customWidth="1"/>
    <col min="21" max="25" width="3.125" customWidth="1"/>
    <col min="26" max="26" width="6.625" customWidth="1"/>
    <col min="27" max="30" width="3.125" customWidth="1"/>
    <col min="31" max="31" width="6.125" customWidth="1"/>
    <col min="32" max="32" width="3.125" customWidth="1"/>
    <col min="33" max="36" width="2.625" customWidth="1"/>
    <col min="37" max="37" width="3.625" customWidth="1"/>
    <col min="38" max="46" width="9.625" customWidth="1"/>
    <col min="47" max="67" width="8.625" customWidth="1"/>
  </cols>
  <sheetData>
    <row r="1" spans="1:33" s="1" customFormat="1" ht="12" customHeight="1">
      <c r="A1" s="243"/>
      <c r="B1" s="105"/>
      <c r="C1" s="109"/>
      <c r="D1" s="110"/>
      <c r="E1" s="106"/>
      <c r="F1" s="106"/>
      <c r="G1" s="106"/>
      <c r="H1" s="106"/>
      <c r="I1" s="107"/>
      <c r="J1" s="105"/>
      <c r="K1" s="108"/>
      <c r="L1" s="108"/>
      <c r="M1" s="108"/>
      <c r="N1" s="787"/>
      <c r="O1" s="787"/>
      <c r="P1" s="787"/>
      <c r="Q1" s="108"/>
      <c r="R1" s="108"/>
      <c r="S1" s="127"/>
      <c r="T1" s="127"/>
      <c r="U1" s="105"/>
      <c r="V1" s="105"/>
      <c r="W1" s="105"/>
      <c r="X1" s="105"/>
      <c r="Y1" s="105"/>
      <c r="Z1" s="128"/>
      <c r="AA1" s="106"/>
      <c r="AB1" s="106"/>
      <c r="AC1" s="106"/>
      <c r="AD1" s="106"/>
      <c r="AE1" s="106"/>
      <c r="AF1" s="107"/>
      <c r="AG1" s="105"/>
    </row>
    <row r="2" spans="1:33" s="1" customFormat="1" ht="12" customHeight="1">
      <c r="A2" s="243"/>
      <c r="B2" s="105"/>
      <c r="C2" s="109"/>
      <c r="D2" s="110"/>
      <c r="E2" s="106"/>
      <c r="F2" s="780"/>
      <c r="G2" s="780"/>
      <c r="H2" s="147"/>
      <c r="I2" s="147"/>
      <c r="J2" s="147"/>
      <c r="K2" s="780"/>
      <c r="L2" s="780"/>
      <c r="M2" s="129"/>
      <c r="N2" s="145"/>
      <c r="O2" s="145"/>
      <c r="P2" s="145"/>
      <c r="Q2" s="119"/>
      <c r="R2" s="108"/>
      <c r="S2" s="127"/>
      <c r="T2" s="127"/>
      <c r="U2" s="147"/>
      <c r="V2" s="147"/>
      <c r="W2" s="147"/>
      <c r="X2" s="147"/>
      <c r="Y2" s="147"/>
      <c r="Z2" s="780"/>
      <c r="AA2" s="780"/>
      <c r="AB2" s="106"/>
      <c r="AC2" s="106"/>
      <c r="AD2" s="106"/>
      <c r="AE2" s="106"/>
      <c r="AF2" s="107"/>
      <c r="AG2" s="105"/>
    </row>
    <row r="3" spans="1:33" s="1" customFormat="1" ht="12" customHeight="1">
      <c r="A3" s="243"/>
      <c r="B3" s="105"/>
      <c r="C3" s="109"/>
      <c r="D3" s="110"/>
      <c r="E3" s="130"/>
      <c r="F3" s="780"/>
      <c r="G3" s="780"/>
      <c r="H3" s="147"/>
      <c r="I3" s="147"/>
      <c r="J3" s="147"/>
      <c r="K3" s="780"/>
      <c r="L3" s="780"/>
      <c r="M3" s="129"/>
      <c r="N3" s="146"/>
      <c r="O3" s="146"/>
      <c r="P3" s="146"/>
      <c r="Q3" s="120"/>
      <c r="R3" s="108"/>
      <c r="S3" s="127"/>
      <c r="T3" s="127"/>
      <c r="U3" s="147"/>
      <c r="V3" s="147"/>
      <c r="W3" s="147"/>
      <c r="X3" s="147"/>
      <c r="Y3" s="147"/>
      <c r="Z3" s="780"/>
      <c r="AA3" s="780"/>
      <c r="AB3" s="106"/>
      <c r="AC3" s="106"/>
      <c r="AD3" s="106"/>
      <c r="AE3" s="106"/>
      <c r="AF3" s="107"/>
      <c r="AG3" s="105"/>
    </row>
    <row r="4" spans="1:33" ht="6" customHeight="1">
      <c r="A4" s="196"/>
      <c r="B4" s="91"/>
      <c r="C4" s="783" t="s">
        <v>102</v>
      </c>
      <c r="D4" s="783"/>
      <c r="E4" s="132"/>
      <c r="F4" s="132"/>
      <c r="G4" s="133"/>
      <c r="H4" s="134"/>
      <c r="I4" s="132"/>
      <c r="J4" s="91"/>
      <c r="K4" s="91"/>
      <c r="L4" s="91"/>
      <c r="M4" s="91"/>
      <c r="N4" s="135"/>
      <c r="O4" s="135"/>
      <c r="P4" s="91"/>
      <c r="Q4" s="91"/>
      <c r="R4" s="91"/>
      <c r="S4" s="783"/>
      <c r="T4" s="783"/>
      <c r="U4" s="132"/>
      <c r="V4" s="132"/>
      <c r="W4" s="133"/>
      <c r="X4" s="134"/>
      <c r="Y4" s="132"/>
      <c r="Z4" s="91"/>
      <c r="AA4" s="91"/>
      <c r="AB4" s="91"/>
      <c r="AC4" s="91"/>
      <c r="AD4" s="135"/>
      <c r="AE4" s="135"/>
      <c r="AF4" s="91"/>
      <c r="AG4" s="91"/>
    </row>
    <row r="5" spans="1:33" s="49" customFormat="1" ht="15" customHeight="1">
      <c r="A5" s="244"/>
      <c r="B5" s="66"/>
      <c r="C5" s="783"/>
      <c r="D5" s="783"/>
      <c r="E5" s="786"/>
      <c r="F5" s="786"/>
      <c r="G5" s="786"/>
      <c r="H5" s="786"/>
      <c r="I5" s="786"/>
      <c r="J5" s="786"/>
      <c r="K5" s="786"/>
      <c r="L5" s="786"/>
      <c r="M5" s="786"/>
      <c r="N5" s="786"/>
      <c r="O5" s="786"/>
      <c r="P5" s="786"/>
      <c r="Q5" s="136"/>
      <c r="R5" s="137"/>
      <c r="S5" s="783"/>
      <c r="T5" s="783"/>
      <c r="U5" s="756"/>
      <c r="V5" s="756"/>
      <c r="W5" s="756"/>
      <c r="X5" s="756"/>
      <c r="Y5" s="756"/>
      <c r="Z5" s="756"/>
      <c r="AA5" s="756"/>
      <c r="AB5" s="756"/>
      <c r="AC5" s="756"/>
      <c r="AD5" s="756"/>
      <c r="AE5" s="756"/>
      <c r="AF5" s="756"/>
      <c r="AG5" s="66"/>
    </row>
    <row r="6" spans="1:33" s="53" customFormat="1" ht="15" customHeight="1">
      <c r="A6" s="245"/>
      <c r="B6" s="138"/>
      <c r="C6" s="785"/>
      <c r="D6" s="785"/>
      <c r="E6" s="785"/>
      <c r="F6" s="785"/>
      <c r="G6" s="785"/>
      <c r="H6" s="785"/>
      <c r="I6" s="785"/>
      <c r="J6" s="785"/>
      <c r="K6" s="785"/>
      <c r="L6" s="785"/>
      <c r="M6" s="785"/>
      <c r="N6" s="785"/>
      <c r="O6" s="785"/>
      <c r="P6" s="785"/>
      <c r="Q6" s="62"/>
      <c r="R6" s="58"/>
      <c r="S6" s="781"/>
      <c r="T6" s="781"/>
      <c r="U6" s="781"/>
      <c r="V6" s="781"/>
      <c r="W6" s="781"/>
      <c r="X6" s="781"/>
      <c r="Y6" s="781"/>
      <c r="Z6" s="781"/>
      <c r="AA6" s="781"/>
      <c r="AB6" s="781"/>
      <c r="AC6" s="781"/>
      <c r="AD6" s="781"/>
      <c r="AE6" s="781"/>
      <c r="AF6" s="781"/>
      <c r="AG6" s="138"/>
    </row>
    <row r="7" spans="1:33" s="53" customFormat="1" ht="15" customHeight="1">
      <c r="A7" s="245"/>
      <c r="B7" s="138"/>
      <c r="C7" s="779"/>
      <c r="D7" s="779"/>
      <c r="E7" s="779"/>
      <c r="F7" s="779"/>
      <c r="G7" s="779"/>
      <c r="H7" s="779"/>
      <c r="I7" s="779"/>
      <c r="J7" s="779"/>
      <c r="K7" s="779"/>
      <c r="L7" s="779"/>
      <c r="M7" s="779"/>
      <c r="N7" s="779"/>
      <c r="O7" s="779"/>
      <c r="P7" s="779"/>
      <c r="Q7" s="63"/>
      <c r="R7" s="54"/>
      <c r="S7" s="782"/>
      <c r="T7" s="782"/>
      <c r="U7" s="782"/>
      <c r="V7" s="782"/>
      <c r="W7" s="782"/>
      <c r="X7" s="782"/>
      <c r="Y7" s="782"/>
      <c r="Z7" s="782"/>
      <c r="AA7" s="782"/>
      <c r="AB7" s="782"/>
      <c r="AC7" s="782"/>
      <c r="AD7" s="782"/>
      <c r="AE7" s="782"/>
      <c r="AF7" s="782"/>
      <c r="AG7" s="138"/>
    </row>
    <row r="8" spans="1:33" s="53" customFormat="1" ht="15" customHeight="1">
      <c r="A8" s="245"/>
      <c r="B8" s="138"/>
      <c r="C8" s="785"/>
      <c r="D8" s="785"/>
      <c r="E8" s="785"/>
      <c r="F8" s="785"/>
      <c r="G8" s="785"/>
      <c r="H8" s="785"/>
      <c r="I8" s="785"/>
      <c r="J8" s="785"/>
      <c r="K8" s="785"/>
      <c r="L8" s="785"/>
      <c r="M8" s="785"/>
      <c r="N8" s="785"/>
      <c r="O8" s="785"/>
      <c r="P8" s="785"/>
      <c r="Q8" s="62"/>
      <c r="R8" s="54"/>
      <c r="S8" s="781"/>
      <c r="T8" s="781"/>
      <c r="U8" s="781"/>
      <c r="V8" s="781"/>
      <c r="W8" s="781"/>
      <c r="X8" s="781"/>
      <c r="Y8" s="781"/>
      <c r="Z8" s="781"/>
      <c r="AA8" s="781"/>
      <c r="AB8" s="781"/>
      <c r="AC8" s="781"/>
      <c r="AD8" s="781"/>
      <c r="AE8" s="781"/>
      <c r="AF8" s="781"/>
      <c r="AG8" s="138"/>
    </row>
    <row r="9" spans="1:33" s="49" customFormat="1" ht="15" customHeight="1">
      <c r="A9" s="244"/>
      <c r="B9" s="66"/>
      <c r="C9" s="779"/>
      <c r="D9" s="779"/>
      <c r="E9" s="779"/>
      <c r="F9" s="779"/>
      <c r="G9" s="779"/>
      <c r="H9" s="779"/>
      <c r="I9" s="779"/>
      <c r="J9" s="779"/>
      <c r="K9" s="779"/>
      <c r="L9" s="779"/>
      <c r="M9" s="779"/>
      <c r="N9" s="779"/>
      <c r="O9" s="779"/>
      <c r="P9" s="779"/>
      <c r="Q9" s="63"/>
      <c r="R9" s="54"/>
      <c r="S9" s="782"/>
      <c r="T9" s="782"/>
      <c r="U9" s="782"/>
      <c r="V9" s="782"/>
      <c r="W9" s="782"/>
      <c r="X9" s="782"/>
      <c r="Y9" s="782"/>
      <c r="Z9" s="782"/>
      <c r="AA9" s="782"/>
      <c r="AB9" s="782"/>
      <c r="AC9" s="782"/>
      <c r="AD9" s="782"/>
      <c r="AE9" s="782"/>
      <c r="AF9" s="782"/>
      <c r="AG9" s="66"/>
    </row>
    <row r="10" spans="1:33" s="53" customFormat="1" ht="15" customHeight="1">
      <c r="A10" s="245"/>
      <c r="B10" s="138"/>
      <c r="C10" s="785"/>
      <c r="D10" s="785"/>
      <c r="E10" s="785"/>
      <c r="F10" s="785"/>
      <c r="G10" s="785"/>
      <c r="H10" s="785"/>
      <c r="I10" s="785"/>
      <c r="J10" s="785"/>
      <c r="K10" s="785"/>
      <c r="L10" s="785"/>
      <c r="M10" s="785"/>
      <c r="N10" s="785"/>
      <c r="O10" s="785"/>
      <c r="P10" s="785"/>
      <c r="Q10" s="62"/>
      <c r="R10" s="58"/>
      <c r="S10" s="781"/>
      <c r="T10" s="781"/>
      <c r="U10" s="781"/>
      <c r="V10" s="781"/>
      <c r="W10" s="781"/>
      <c r="X10" s="781"/>
      <c r="Y10" s="781"/>
      <c r="Z10" s="781"/>
      <c r="AA10" s="781"/>
      <c r="AB10" s="781"/>
      <c r="AC10" s="781"/>
      <c r="AD10" s="781"/>
      <c r="AE10" s="781"/>
      <c r="AF10" s="781"/>
      <c r="AG10" s="138"/>
    </row>
    <row r="11" spans="1:33" s="49" customFormat="1" ht="15" customHeight="1">
      <c r="A11" s="244"/>
      <c r="B11" s="66"/>
      <c r="C11" s="779"/>
      <c r="D11" s="779"/>
      <c r="E11" s="779"/>
      <c r="F11" s="779"/>
      <c r="G11" s="779"/>
      <c r="H11" s="779"/>
      <c r="I11" s="779"/>
      <c r="J11" s="779"/>
      <c r="K11" s="779"/>
      <c r="L11" s="779"/>
      <c r="M11" s="779"/>
      <c r="N11" s="779"/>
      <c r="O11" s="779"/>
      <c r="P11" s="779"/>
      <c r="Q11" s="63"/>
      <c r="R11" s="54"/>
      <c r="S11" s="782"/>
      <c r="T11" s="782"/>
      <c r="U11" s="782"/>
      <c r="V11" s="782"/>
      <c r="W11" s="782"/>
      <c r="X11" s="782"/>
      <c r="Y11" s="782"/>
      <c r="Z11" s="782"/>
      <c r="AA11" s="782"/>
      <c r="AB11" s="782"/>
      <c r="AC11" s="782"/>
      <c r="AD11" s="782"/>
      <c r="AE11" s="782"/>
      <c r="AF11" s="782"/>
      <c r="AG11" s="66"/>
    </row>
    <row r="12" spans="1:33" s="49" customFormat="1" ht="15" customHeight="1">
      <c r="A12" s="244"/>
      <c r="B12" s="66"/>
      <c r="C12" s="785"/>
      <c r="D12" s="785"/>
      <c r="E12" s="785"/>
      <c r="F12" s="785"/>
      <c r="G12" s="785"/>
      <c r="H12" s="785"/>
      <c r="I12" s="785"/>
      <c r="J12" s="785"/>
      <c r="K12" s="785"/>
      <c r="L12" s="785"/>
      <c r="M12" s="785"/>
      <c r="N12" s="785"/>
      <c r="O12" s="785"/>
      <c r="P12" s="785"/>
      <c r="Q12" s="62"/>
      <c r="R12" s="54"/>
      <c r="S12" s="781"/>
      <c r="T12" s="781"/>
      <c r="U12" s="781"/>
      <c r="V12" s="781"/>
      <c r="W12" s="781"/>
      <c r="X12" s="781"/>
      <c r="Y12" s="781"/>
      <c r="Z12" s="781"/>
      <c r="AA12" s="781"/>
      <c r="AB12" s="781"/>
      <c r="AC12" s="781"/>
      <c r="AD12" s="781"/>
      <c r="AE12" s="781"/>
      <c r="AF12" s="781"/>
      <c r="AG12" s="66"/>
    </row>
    <row r="13" spans="1:33" s="49" customFormat="1" ht="15" customHeight="1">
      <c r="A13" s="244"/>
      <c r="B13" s="66"/>
      <c r="C13" s="779"/>
      <c r="D13" s="779"/>
      <c r="E13" s="779"/>
      <c r="F13" s="779"/>
      <c r="G13" s="779"/>
      <c r="H13" s="779"/>
      <c r="I13" s="779"/>
      <c r="J13" s="779"/>
      <c r="K13" s="779"/>
      <c r="L13" s="779"/>
      <c r="M13" s="779"/>
      <c r="N13" s="779"/>
      <c r="O13" s="779"/>
      <c r="P13" s="779"/>
      <c r="Q13" s="63"/>
      <c r="R13" s="54"/>
      <c r="S13" s="782"/>
      <c r="T13" s="782"/>
      <c r="U13" s="782"/>
      <c r="V13" s="782"/>
      <c r="W13" s="782"/>
      <c r="X13" s="782"/>
      <c r="Y13" s="782"/>
      <c r="Z13" s="782"/>
      <c r="AA13" s="782"/>
      <c r="AB13" s="782"/>
      <c r="AC13" s="782"/>
      <c r="AD13" s="782"/>
      <c r="AE13" s="782"/>
      <c r="AF13" s="782"/>
      <c r="AG13" s="66"/>
    </row>
    <row r="14" spans="1:33" s="49" customFormat="1" ht="15" customHeight="1">
      <c r="A14" s="244"/>
      <c r="B14" s="66"/>
      <c r="C14" s="785"/>
      <c r="D14" s="785"/>
      <c r="E14" s="785"/>
      <c r="F14" s="785"/>
      <c r="G14" s="785"/>
      <c r="H14" s="785"/>
      <c r="I14" s="785"/>
      <c r="J14" s="785"/>
      <c r="K14" s="785"/>
      <c r="L14" s="785"/>
      <c r="M14" s="785"/>
      <c r="N14" s="785"/>
      <c r="O14" s="785"/>
      <c r="P14" s="785"/>
      <c r="Q14" s="62"/>
      <c r="R14" s="58"/>
      <c r="S14" s="781"/>
      <c r="T14" s="781"/>
      <c r="U14" s="781"/>
      <c r="V14" s="781"/>
      <c r="W14" s="781"/>
      <c r="X14" s="781"/>
      <c r="Y14" s="781"/>
      <c r="Z14" s="781"/>
      <c r="AA14" s="781"/>
      <c r="AB14" s="781"/>
      <c r="AC14" s="781"/>
      <c r="AD14" s="781"/>
      <c r="AE14" s="781"/>
      <c r="AF14" s="781"/>
      <c r="AG14" s="66"/>
    </row>
    <row r="15" spans="1:33" s="49" customFormat="1" ht="15" customHeight="1">
      <c r="A15" s="244"/>
      <c r="B15" s="66"/>
      <c r="C15" s="779"/>
      <c r="D15" s="779"/>
      <c r="E15" s="779"/>
      <c r="F15" s="779"/>
      <c r="G15" s="779"/>
      <c r="H15" s="779"/>
      <c r="I15" s="779"/>
      <c r="J15" s="779"/>
      <c r="K15" s="779"/>
      <c r="L15" s="779"/>
      <c r="M15" s="779"/>
      <c r="N15" s="779"/>
      <c r="O15" s="779"/>
      <c r="P15" s="779"/>
      <c r="Q15" s="63"/>
      <c r="R15" s="54"/>
      <c r="S15" s="782"/>
      <c r="T15" s="782"/>
      <c r="U15" s="782"/>
      <c r="V15" s="782"/>
      <c r="W15" s="782"/>
      <c r="X15" s="782"/>
      <c r="Y15" s="782"/>
      <c r="Z15" s="782"/>
      <c r="AA15" s="782"/>
      <c r="AB15" s="782"/>
      <c r="AC15" s="782"/>
      <c r="AD15" s="782"/>
      <c r="AE15" s="782"/>
      <c r="AF15" s="782"/>
      <c r="AG15" s="66"/>
    </row>
    <row r="16" spans="1:33" s="49" customFormat="1" ht="15" customHeight="1">
      <c r="A16" s="244"/>
      <c r="B16" s="66"/>
      <c r="C16" s="785"/>
      <c r="D16" s="785"/>
      <c r="E16" s="785"/>
      <c r="F16" s="785"/>
      <c r="G16" s="785"/>
      <c r="H16" s="785"/>
      <c r="I16" s="785"/>
      <c r="J16" s="785"/>
      <c r="K16" s="785"/>
      <c r="L16" s="785"/>
      <c r="M16" s="785"/>
      <c r="N16" s="785"/>
      <c r="O16" s="785"/>
      <c r="P16" s="785"/>
      <c r="Q16" s="62"/>
      <c r="R16" s="54"/>
      <c r="S16" s="781"/>
      <c r="T16" s="781"/>
      <c r="U16" s="781"/>
      <c r="V16" s="781"/>
      <c r="W16" s="781"/>
      <c r="X16" s="781"/>
      <c r="Y16" s="781"/>
      <c r="Z16" s="781"/>
      <c r="AA16" s="781"/>
      <c r="AB16" s="781"/>
      <c r="AC16" s="781"/>
      <c r="AD16" s="781"/>
      <c r="AE16" s="781"/>
      <c r="AF16" s="781"/>
      <c r="AG16" s="66"/>
    </row>
    <row r="17" spans="1:33" s="49" customFormat="1" ht="15" customHeight="1">
      <c r="A17" s="244"/>
      <c r="B17" s="66"/>
      <c r="C17" s="779"/>
      <c r="D17" s="779"/>
      <c r="E17" s="779"/>
      <c r="F17" s="779"/>
      <c r="G17" s="779"/>
      <c r="H17" s="779"/>
      <c r="I17" s="779"/>
      <c r="J17" s="779"/>
      <c r="K17" s="779"/>
      <c r="L17" s="779"/>
      <c r="M17" s="779"/>
      <c r="N17" s="779"/>
      <c r="O17" s="779"/>
      <c r="P17" s="779"/>
      <c r="Q17" s="63"/>
      <c r="R17" s="54"/>
      <c r="S17" s="782"/>
      <c r="T17" s="782"/>
      <c r="U17" s="782"/>
      <c r="V17" s="782"/>
      <c r="W17" s="782"/>
      <c r="X17" s="782"/>
      <c r="Y17" s="782"/>
      <c r="Z17" s="782"/>
      <c r="AA17" s="782"/>
      <c r="AB17" s="782"/>
      <c r="AC17" s="782"/>
      <c r="AD17" s="782"/>
      <c r="AE17" s="782"/>
      <c r="AF17" s="782"/>
      <c r="AG17" s="66"/>
    </row>
    <row r="18" spans="1:33" s="49" customFormat="1" ht="15" customHeight="1">
      <c r="A18" s="244"/>
      <c r="B18" s="66"/>
      <c r="C18" s="785"/>
      <c r="D18" s="785"/>
      <c r="E18" s="785"/>
      <c r="F18" s="785"/>
      <c r="G18" s="785"/>
      <c r="H18" s="785"/>
      <c r="I18" s="785"/>
      <c r="J18" s="785"/>
      <c r="K18" s="785"/>
      <c r="L18" s="785"/>
      <c r="M18" s="785"/>
      <c r="N18" s="785"/>
      <c r="O18" s="785"/>
      <c r="P18" s="785"/>
      <c r="Q18" s="62"/>
      <c r="R18" s="58"/>
      <c r="S18" s="781"/>
      <c r="T18" s="781"/>
      <c r="U18" s="781"/>
      <c r="V18" s="781"/>
      <c r="W18" s="781"/>
      <c r="X18" s="781"/>
      <c r="Y18" s="781"/>
      <c r="Z18" s="781"/>
      <c r="AA18" s="781"/>
      <c r="AB18" s="781"/>
      <c r="AC18" s="781"/>
      <c r="AD18" s="781"/>
      <c r="AE18" s="781"/>
      <c r="AF18" s="781"/>
      <c r="AG18" s="66"/>
    </row>
    <row r="19" spans="1:33" s="49" customFormat="1" ht="15" customHeight="1">
      <c r="A19" s="244"/>
      <c r="B19" s="66"/>
      <c r="C19" s="779"/>
      <c r="D19" s="779"/>
      <c r="E19" s="779"/>
      <c r="F19" s="779"/>
      <c r="G19" s="779"/>
      <c r="H19" s="779"/>
      <c r="I19" s="779"/>
      <c r="J19" s="779"/>
      <c r="K19" s="779"/>
      <c r="L19" s="779"/>
      <c r="M19" s="779"/>
      <c r="N19" s="779"/>
      <c r="O19" s="779"/>
      <c r="P19" s="779"/>
      <c r="Q19" s="63"/>
      <c r="R19" s="54"/>
      <c r="S19" s="782"/>
      <c r="T19" s="782"/>
      <c r="U19" s="782"/>
      <c r="V19" s="782"/>
      <c r="W19" s="782"/>
      <c r="X19" s="782"/>
      <c r="Y19" s="782"/>
      <c r="Z19" s="782"/>
      <c r="AA19" s="782"/>
      <c r="AB19" s="782"/>
      <c r="AC19" s="782"/>
      <c r="AD19" s="782"/>
      <c r="AE19" s="782"/>
      <c r="AF19" s="782"/>
      <c r="AG19" s="66"/>
    </row>
    <row r="20" spans="1:33" s="49" customFormat="1" ht="15" customHeight="1">
      <c r="A20" s="244"/>
      <c r="B20" s="66"/>
      <c r="C20" s="785"/>
      <c r="D20" s="785"/>
      <c r="E20" s="785"/>
      <c r="F20" s="785"/>
      <c r="G20" s="785"/>
      <c r="H20" s="785"/>
      <c r="I20" s="785"/>
      <c r="J20" s="785"/>
      <c r="K20" s="785"/>
      <c r="L20" s="785"/>
      <c r="M20" s="785"/>
      <c r="N20" s="785"/>
      <c r="O20" s="785"/>
      <c r="P20" s="785"/>
      <c r="Q20" s="62"/>
      <c r="R20" s="54"/>
      <c r="S20" s="781"/>
      <c r="T20" s="781"/>
      <c r="U20" s="781"/>
      <c r="V20" s="781"/>
      <c r="W20" s="781"/>
      <c r="X20" s="781"/>
      <c r="Y20" s="781"/>
      <c r="Z20" s="781"/>
      <c r="AA20" s="781"/>
      <c r="AB20" s="781"/>
      <c r="AC20" s="781"/>
      <c r="AD20" s="781"/>
      <c r="AE20" s="781"/>
      <c r="AF20" s="781"/>
      <c r="AG20" s="66"/>
    </row>
    <row r="21" spans="1:33" s="49" customFormat="1" ht="15" customHeight="1">
      <c r="A21" s="244"/>
      <c r="B21" s="66"/>
      <c r="C21" s="779"/>
      <c r="D21" s="779"/>
      <c r="E21" s="779"/>
      <c r="F21" s="779"/>
      <c r="G21" s="779"/>
      <c r="H21" s="779"/>
      <c r="I21" s="779"/>
      <c r="J21" s="779"/>
      <c r="K21" s="779"/>
      <c r="L21" s="779"/>
      <c r="M21" s="779"/>
      <c r="N21" s="779"/>
      <c r="O21" s="779"/>
      <c r="P21" s="779"/>
      <c r="Q21" s="63"/>
      <c r="R21" s="54"/>
      <c r="S21" s="782"/>
      <c r="T21" s="782"/>
      <c r="U21" s="782"/>
      <c r="V21" s="782"/>
      <c r="W21" s="782"/>
      <c r="X21" s="782"/>
      <c r="Y21" s="782"/>
      <c r="Z21" s="782"/>
      <c r="AA21" s="782"/>
      <c r="AB21" s="782"/>
      <c r="AC21" s="782"/>
      <c r="AD21" s="782"/>
      <c r="AE21" s="782"/>
      <c r="AF21" s="782"/>
      <c r="AG21" s="66"/>
    </row>
    <row r="22" spans="1:33" s="49" customFormat="1" ht="15" customHeight="1">
      <c r="A22" s="244"/>
      <c r="B22" s="66"/>
      <c r="C22" s="785"/>
      <c r="D22" s="785"/>
      <c r="E22" s="785"/>
      <c r="F22" s="785"/>
      <c r="G22" s="785"/>
      <c r="H22" s="785"/>
      <c r="I22" s="785"/>
      <c r="J22" s="785"/>
      <c r="K22" s="785"/>
      <c r="L22" s="785"/>
      <c r="M22" s="785"/>
      <c r="N22" s="785"/>
      <c r="O22" s="785"/>
      <c r="P22" s="785"/>
      <c r="Q22" s="62"/>
      <c r="R22" s="58"/>
      <c r="S22" s="781"/>
      <c r="T22" s="781"/>
      <c r="U22" s="781"/>
      <c r="V22" s="781"/>
      <c r="W22" s="781"/>
      <c r="X22" s="781"/>
      <c r="Y22" s="781"/>
      <c r="Z22" s="781"/>
      <c r="AA22" s="781"/>
      <c r="AB22" s="781"/>
      <c r="AC22" s="781"/>
      <c r="AD22" s="781"/>
      <c r="AE22" s="781"/>
      <c r="AF22" s="781"/>
      <c r="AG22" s="66"/>
    </row>
    <row r="23" spans="1:33" s="49" customFormat="1" ht="15" customHeight="1">
      <c r="A23" s="244"/>
      <c r="B23" s="66"/>
      <c r="C23" s="779"/>
      <c r="D23" s="779"/>
      <c r="E23" s="779"/>
      <c r="F23" s="779"/>
      <c r="G23" s="779"/>
      <c r="H23" s="779"/>
      <c r="I23" s="779"/>
      <c r="J23" s="779"/>
      <c r="K23" s="779"/>
      <c r="L23" s="779"/>
      <c r="M23" s="779"/>
      <c r="N23" s="779"/>
      <c r="O23" s="779"/>
      <c r="P23" s="779"/>
      <c r="Q23" s="63"/>
      <c r="R23" s="54"/>
      <c r="S23" s="782"/>
      <c r="T23" s="782"/>
      <c r="U23" s="782"/>
      <c r="V23" s="782"/>
      <c r="W23" s="782"/>
      <c r="X23" s="782"/>
      <c r="Y23" s="782"/>
      <c r="Z23" s="782"/>
      <c r="AA23" s="782"/>
      <c r="AB23" s="782"/>
      <c r="AC23" s="782"/>
      <c r="AD23" s="782"/>
      <c r="AE23" s="782"/>
      <c r="AF23" s="782"/>
      <c r="AG23" s="66"/>
    </row>
    <row r="24" spans="1:33" s="49" customFormat="1" ht="15" customHeight="1">
      <c r="A24" s="244"/>
      <c r="B24" s="66"/>
      <c r="C24" s="785"/>
      <c r="D24" s="785"/>
      <c r="E24" s="785"/>
      <c r="F24" s="785"/>
      <c r="G24" s="785"/>
      <c r="H24" s="785"/>
      <c r="I24" s="785"/>
      <c r="J24" s="785"/>
      <c r="K24" s="785"/>
      <c r="L24" s="785"/>
      <c r="M24" s="785"/>
      <c r="N24" s="785"/>
      <c r="O24" s="785"/>
      <c r="P24" s="785"/>
      <c r="Q24" s="62"/>
      <c r="R24" s="54"/>
      <c r="S24" s="781"/>
      <c r="T24" s="781"/>
      <c r="U24" s="781"/>
      <c r="V24" s="781"/>
      <c r="W24" s="781"/>
      <c r="X24" s="781"/>
      <c r="Y24" s="781"/>
      <c r="Z24" s="781"/>
      <c r="AA24" s="781"/>
      <c r="AB24" s="781"/>
      <c r="AC24" s="781"/>
      <c r="AD24" s="781"/>
      <c r="AE24" s="781"/>
      <c r="AF24" s="781"/>
      <c r="AG24" s="66"/>
    </row>
    <row r="25" spans="1:33" s="49" customFormat="1" ht="15" customHeight="1">
      <c r="A25" s="244"/>
      <c r="B25" s="66"/>
      <c r="C25" s="779"/>
      <c r="D25" s="779"/>
      <c r="E25" s="779"/>
      <c r="F25" s="779"/>
      <c r="G25" s="779"/>
      <c r="H25" s="779"/>
      <c r="I25" s="779"/>
      <c r="J25" s="779"/>
      <c r="K25" s="779"/>
      <c r="L25" s="779"/>
      <c r="M25" s="779"/>
      <c r="N25" s="779"/>
      <c r="O25" s="779"/>
      <c r="P25" s="779"/>
      <c r="Q25" s="63"/>
      <c r="R25" s="54"/>
      <c r="S25" s="782"/>
      <c r="T25" s="782"/>
      <c r="U25" s="782"/>
      <c r="V25" s="782"/>
      <c r="W25" s="782"/>
      <c r="X25" s="782"/>
      <c r="Y25" s="782"/>
      <c r="Z25" s="782"/>
      <c r="AA25" s="782"/>
      <c r="AB25" s="782"/>
      <c r="AC25" s="782"/>
      <c r="AD25" s="782"/>
      <c r="AE25" s="782"/>
      <c r="AF25" s="782"/>
      <c r="AG25" s="66"/>
    </row>
    <row r="26" spans="1:33" s="49" customFormat="1" ht="15" customHeight="1">
      <c r="A26" s="244"/>
      <c r="B26" s="66"/>
      <c r="C26" s="785"/>
      <c r="D26" s="785"/>
      <c r="E26" s="785"/>
      <c r="F26" s="785"/>
      <c r="G26" s="785"/>
      <c r="H26" s="785"/>
      <c r="I26" s="785"/>
      <c r="J26" s="785"/>
      <c r="K26" s="785"/>
      <c r="L26" s="785"/>
      <c r="M26" s="785"/>
      <c r="N26" s="785"/>
      <c r="O26" s="785"/>
      <c r="P26" s="785"/>
      <c r="Q26" s="62"/>
      <c r="R26" s="58"/>
      <c r="S26" s="781"/>
      <c r="T26" s="781"/>
      <c r="U26" s="781"/>
      <c r="V26" s="781"/>
      <c r="W26" s="781"/>
      <c r="X26" s="781"/>
      <c r="Y26" s="781"/>
      <c r="Z26" s="781"/>
      <c r="AA26" s="781"/>
      <c r="AB26" s="781"/>
      <c r="AC26" s="781"/>
      <c r="AD26" s="781"/>
      <c r="AE26" s="781"/>
      <c r="AF26" s="781"/>
      <c r="AG26" s="66"/>
    </row>
    <row r="27" spans="1:33" s="49" customFormat="1" ht="15" customHeight="1">
      <c r="A27" s="244"/>
      <c r="B27" s="66"/>
      <c r="C27" s="779"/>
      <c r="D27" s="779"/>
      <c r="E27" s="779"/>
      <c r="F27" s="779"/>
      <c r="G27" s="779"/>
      <c r="H27" s="779"/>
      <c r="I27" s="779"/>
      <c r="J27" s="779"/>
      <c r="K27" s="779"/>
      <c r="L27" s="779"/>
      <c r="M27" s="779"/>
      <c r="N27" s="779"/>
      <c r="O27" s="779"/>
      <c r="P27" s="779"/>
      <c r="Q27" s="63"/>
      <c r="R27" s="54"/>
      <c r="S27" s="782"/>
      <c r="T27" s="782"/>
      <c r="U27" s="782"/>
      <c r="V27" s="782"/>
      <c r="W27" s="782"/>
      <c r="X27" s="782"/>
      <c r="Y27" s="782"/>
      <c r="Z27" s="782"/>
      <c r="AA27" s="782"/>
      <c r="AB27" s="782"/>
      <c r="AC27" s="782"/>
      <c r="AD27" s="782"/>
      <c r="AE27" s="782"/>
      <c r="AF27" s="782"/>
      <c r="AG27" s="66"/>
    </row>
    <row r="28" spans="1:33" s="49" customFormat="1" ht="15" customHeight="1">
      <c r="A28" s="244"/>
      <c r="B28" s="66"/>
      <c r="C28" s="785"/>
      <c r="D28" s="785"/>
      <c r="E28" s="785"/>
      <c r="F28" s="785"/>
      <c r="G28" s="785"/>
      <c r="H28" s="785"/>
      <c r="I28" s="785"/>
      <c r="J28" s="785"/>
      <c r="K28" s="785"/>
      <c r="L28" s="785"/>
      <c r="M28" s="785"/>
      <c r="N28" s="785"/>
      <c r="O28" s="785"/>
      <c r="P28" s="785"/>
      <c r="Q28" s="62"/>
      <c r="R28" s="54"/>
      <c r="S28" s="781"/>
      <c r="T28" s="781"/>
      <c r="U28" s="781"/>
      <c r="V28" s="781"/>
      <c r="W28" s="781"/>
      <c r="X28" s="781"/>
      <c r="Y28" s="781"/>
      <c r="Z28" s="781"/>
      <c r="AA28" s="781"/>
      <c r="AB28" s="781"/>
      <c r="AC28" s="781"/>
      <c r="AD28" s="781"/>
      <c r="AE28" s="781"/>
      <c r="AF28" s="781"/>
      <c r="AG28" s="66"/>
    </row>
    <row r="29" spans="1:33" s="49" customFormat="1" ht="15" customHeight="1">
      <c r="A29" s="244"/>
      <c r="B29" s="66"/>
      <c r="C29" s="779"/>
      <c r="D29" s="779"/>
      <c r="E29" s="779"/>
      <c r="F29" s="779"/>
      <c r="G29" s="779"/>
      <c r="H29" s="779"/>
      <c r="I29" s="779"/>
      <c r="J29" s="779"/>
      <c r="K29" s="779"/>
      <c r="L29" s="779"/>
      <c r="M29" s="779"/>
      <c r="N29" s="779"/>
      <c r="O29" s="779"/>
      <c r="P29" s="779"/>
      <c r="Q29" s="63"/>
      <c r="R29" s="54"/>
      <c r="S29" s="782"/>
      <c r="T29" s="782"/>
      <c r="U29" s="782"/>
      <c r="V29" s="782"/>
      <c r="W29" s="782"/>
      <c r="X29" s="782"/>
      <c r="Y29" s="782"/>
      <c r="Z29" s="782"/>
      <c r="AA29" s="782"/>
      <c r="AB29" s="782"/>
      <c r="AC29" s="782"/>
      <c r="AD29" s="782"/>
      <c r="AE29" s="782"/>
      <c r="AF29" s="782"/>
      <c r="AG29" s="66"/>
    </row>
    <row r="30" spans="1:33" s="49" customFormat="1" ht="15" customHeight="1">
      <c r="A30" s="244"/>
      <c r="B30" s="66"/>
      <c r="C30" s="785"/>
      <c r="D30" s="785"/>
      <c r="E30" s="785"/>
      <c r="F30" s="785"/>
      <c r="G30" s="785"/>
      <c r="H30" s="785"/>
      <c r="I30" s="785"/>
      <c r="J30" s="785"/>
      <c r="K30" s="785"/>
      <c r="L30" s="785"/>
      <c r="M30" s="785"/>
      <c r="N30" s="785"/>
      <c r="O30" s="785"/>
      <c r="P30" s="785"/>
      <c r="Q30" s="62"/>
      <c r="R30" s="66"/>
      <c r="S30" s="781"/>
      <c r="T30" s="781"/>
      <c r="U30" s="781"/>
      <c r="V30" s="781"/>
      <c r="W30" s="781"/>
      <c r="X30" s="781"/>
      <c r="Y30" s="781"/>
      <c r="Z30" s="781"/>
      <c r="AA30" s="781"/>
      <c r="AB30" s="781"/>
      <c r="AC30" s="781"/>
      <c r="AD30" s="781"/>
      <c r="AE30" s="781"/>
      <c r="AF30" s="781"/>
      <c r="AG30" s="66"/>
    </row>
    <row r="31" spans="1:33" s="49" customFormat="1" ht="15" customHeight="1">
      <c r="A31" s="244"/>
      <c r="B31" s="66"/>
      <c r="C31" s="779"/>
      <c r="D31" s="779"/>
      <c r="E31" s="779"/>
      <c r="F31" s="779"/>
      <c r="G31" s="779"/>
      <c r="H31" s="779"/>
      <c r="I31" s="779"/>
      <c r="J31" s="779"/>
      <c r="K31" s="779"/>
      <c r="L31" s="779"/>
      <c r="M31" s="779"/>
      <c r="N31" s="779"/>
      <c r="O31" s="779"/>
      <c r="P31" s="779"/>
      <c r="Q31" s="63"/>
      <c r="R31" s="66"/>
      <c r="S31" s="782"/>
      <c r="T31" s="782"/>
      <c r="U31" s="782"/>
      <c r="V31" s="782"/>
      <c r="W31" s="782"/>
      <c r="X31" s="782"/>
      <c r="Y31" s="782"/>
      <c r="Z31" s="782"/>
      <c r="AA31" s="782"/>
      <c r="AB31" s="782"/>
      <c r="AC31" s="782"/>
      <c r="AD31" s="782"/>
      <c r="AE31" s="782"/>
      <c r="AF31" s="782"/>
      <c r="AG31" s="66"/>
    </row>
    <row r="32" spans="1:33" s="49" customFormat="1" ht="15" customHeight="1">
      <c r="A32" s="244"/>
      <c r="B32" s="66"/>
      <c r="C32" s="785"/>
      <c r="D32" s="785"/>
      <c r="E32" s="785"/>
      <c r="F32" s="785"/>
      <c r="G32" s="785"/>
      <c r="H32" s="785"/>
      <c r="I32" s="785"/>
      <c r="J32" s="785"/>
      <c r="K32" s="785"/>
      <c r="L32" s="785"/>
      <c r="M32" s="785"/>
      <c r="N32" s="785"/>
      <c r="O32" s="785"/>
      <c r="P32" s="785"/>
      <c r="Q32" s="62"/>
      <c r="R32" s="66"/>
      <c r="S32" s="781"/>
      <c r="T32" s="781"/>
      <c r="U32" s="781"/>
      <c r="V32" s="781"/>
      <c r="W32" s="781"/>
      <c r="X32" s="781"/>
      <c r="Y32" s="781"/>
      <c r="Z32" s="781"/>
      <c r="AA32" s="781"/>
      <c r="AB32" s="781"/>
      <c r="AC32" s="781"/>
      <c r="AD32" s="781"/>
      <c r="AE32" s="781"/>
      <c r="AF32" s="781"/>
      <c r="AG32" s="66"/>
    </row>
    <row r="33" spans="1:34" s="49" customFormat="1" ht="15" customHeight="1">
      <c r="A33" s="244"/>
      <c r="B33" s="66"/>
      <c r="C33" s="779"/>
      <c r="D33" s="779"/>
      <c r="E33" s="779"/>
      <c r="F33" s="779"/>
      <c r="G33" s="779"/>
      <c r="H33" s="779"/>
      <c r="I33" s="779"/>
      <c r="J33" s="779"/>
      <c r="K33" s="779"/>
      <c r="L33" s="779"/>
      <c r="M33" s="779"/>
      <c r="N33" s="779"/>
      <c r="O33" s="779"/>
      <c r="P33" s="779"/>
      <c r="Q33" s="63"/>
      <c r="R33" s="66"/>
      <c r="S33" s="782"/>
      <c r="T33" s="782"/>
      <c r="U33" s="782"/>
      <c r="V33" s="782"/>
      <c r="W33" s="782"/>
      <c r="X33" s="782"/>
      <c r="Y33" s="782"/>
      <c r="Z33" s="782"/>
      <c r="AA33" s="782"/>
      <c r="AB33" s="782"/>
      <c r="AC33" s="782"/>
      <c r="AD33" s="782"/>
      <c r="AE33" s="782"/>
      <c r="AF33" s="782"/>
      <c r="AG33" s="66"/>
    </row>
    <row r="34" spans="1:34" s="49" customFormat="1" ht="15" customHeight="1">
      <c r="A34" s="244"/>
      <c r="B34" s="66"/>
      <c r="C34" s="785"/>
      <c r="D34" s="785"/>
      <c r="E34" s="785"/>
      <c r="F34" s="785"/>
      <c r="G34" s="785"/>
      <c r="H34" s="785"/>
      <c r="I34" s="785"/>
      <c r="J34" s="785"/>
      <c r="K34" s="785"/>
      <c r="L34" s="785"/>
      <c r="M34" s="785"/>
      <c r="N34" s="785"/>
      <c r="O34" s="785"/>
      <c r="P34" s="785"/>
      <c r="Q34" s="62"/>
      <c r="R34" s="66"/>
      <c r="S34" s="781"/>
      <c r="T34" s="781"/>
      <c r="U34" s="781"/>
      <c r="V34" s="781"/>
      <c r="W34" s="781"/>
      <c r="X34" s="781"/>
      <c r="Y34" s="781"/>
      <c r="Z34" s="781"/>
      <c r="AA34" s="781"/>
      <c r="AB34" s="781"/>
      <c r="AC34" s="781"/>
      <c r="AD34" s="781"/>
      <c r="AE34" s="781"/>
      <c r="AF34" s="781"/>
      <c r="AG34" s="66"/>
    </row>
    <row r="35" spans="1:34" s="49" customFormat="1" ht="15" customHeight="1">
      <c r="A35" s="244"/>
      <c r="B35" s="66"/>
      <c r="C35" s="779"/>
      <c r="D35" s="779"/>
      <c r="E35" s="779"/>
      <c r="F35" s="779"/>
      <c r="G35" s="779"/>
      <c r="H35" s="779"/>
      <c r="I35" s="779"/>
      <c r="J35" s="779"/>
      <c r="K35" s="779"/>
      <c r="L35" s="779"/>
      <c r="M35" s="779"/>
      <c r="N35" s="779"/>
      <c r="O35" s="779"/>
      <c r="P35" s="779"/>
      <c r="Q35" s="63"/>
      <c r="R35" s="66"/>
      <c r="S35" s="782"/>
      <c r="T35" s="782"/>
      <c r="U35" s="782"/>
      <c r="V35" s="782"/>
      <c r="W35" s="782"/>
      <c r="X35" s="782"/>
      <c r="Y35" s="782"/>
      <c r="Z35" s="782"/>
      <c r="AA35" s="782"/>
      <c r="AB35" s="782"/>
      <c r="AC35" s="782"/>
      <c r="AD35" s="782"/>
      <c r="AE35" s="782"/>
      <c r="AF35" s="782"/>
      <c r="AG35" s="66"/>
    </row>
    <row r="36" spans="1:34" s="49" customFormat="1" ht="15" customHeight="1">
      <c r="A36" s="244"/>
      <c r="B36" s="66"/>
      <c r="C36" s="785"/>
      <c r="D36" s="785"/>
      <c r="E36" s="785"/>
      <c r="F36" s="785"/>
      <c r="G36" s="785"/>
      <c r="H36" s="785"/>
      <c r="I36" s="785"/>
      <c r="J36" s="785"/>
      <c r="K36" s="785"/>
      <c r="L36" s="785"/>
      <c r="M36" s="785"/>
      <c r="N36" s="785"/>
      <c r="O36" s="785"/>
      <c r="P36" s="785"/>
      <c r="Q36" s="64"/>
      <c r="R36" s="66"/>
      <c r="S36" s="781"/>
      <c r="T36" s="781"/>
      <c r="U36" s="781"/>
      <c r="V36" s="781"/>
      <c r="W36" s="781"/>
      <c r="X36" s="781"/>
      <c r="Y36" s="781"/>
      <c r="Z36" s="781"/>
      <c r="AA36" s="781"/>
      <c r="AB36" s="781"/>
      <c r="AC36" s="781"/>
      <c r="AD36" s="781"/>
      <c r="AE36" s="781"/>
      <c r="AF36" s="781"/>
      <c r="AG36" s="66"/>
    </row>
    <row r="37" spans="1:34" s="49" customFormat="1" ht="15" customHeight="1">
      <c r="A37" s="244"/>
      <c r="B37" s="66"/>
      <c r="C37" s="779"/>
      <c r="D37" s="779"/>
      <c r="E37" s="779"/>
      <c r="F37" s="779"/>
      <c r="G37" s="779"/>
      <c r="H37" s="779"/>
      <c r="I37" s="779"/>
      <c r="J37" s="779"/>
      <c r="K37" s="779"/>
      <c r="L37" s="779"/>
      <c r="M37" s="779"/>
      <c r="N37" s="779"/>
      <c r="O37" s="779"/>
      <c r="P37" s="779"/>
      <c r="Q37" s="64"/>
      <c r="R37" s="66"/>
      <c r="S37" s="782"/>
      <c r="T37" s="782"/>
      <c r="U37" s="782"/>
      <c r="V37" s="782"/>
      <c r="W37" s="782"/>
      <c r="X37" s="782"/>
      <c r="Y37" s="782"/>
      <c r="Z37" s="782"/>
      <c r="AA37" s="782"/>
      <c r="AB37" s="782"/>
      <c r="AC37" s="782"/>
      <c r="AD37" s="782"/>
      <c r="AE37" s="782"/>
      <c r="AF37" s="782"/>
      <c r="AG37" s="66"/>
    </row>
    <row r="38" spans="1:34" s="49" customFormat="1" ht="19.5" customHeight="1">
      <c r="A38" s="244"/>
      <c r="B38" s="66"/>
      <c r="C38" s="114"/>
      <c r="D38" s="114"/>
      <c r="E38" s="115"/>
      <c r="F38" s="115"/>
      <c r="G38" s="115"/>
      <c r="H38" s="115"/>
      <c r="I38" s="115"/>
      <c r="J38" s="115"/>
      <c r="K38" s="115"/>
      <c r="L38" s="115"/>
      <c r="M38" s="115"/>
      <c r="N38" s="115"/>
      <c r="O38" s="115"/>
      <c r="P38" s="115"/>
      <c r="Q38" s="64"/>
      <c r="R38" s="66"/>
      <c r="S38" s="116"/>
      <c r="T38" s="116"/>
      <c r="U38" s="117"/>
      <c r="V38" s="117"/>
      <c r="W38" s="117"/>
      <c r="X38" s="117"/>
      <c r="Y38" s="117"/>
      <c r="Z38" s="117"/>
      <c r="AA38" s="117"/>
      <c r="AB38" s="117"/>
      <c r="AC38" s="117"/>
      <c r="AD38" s="117"/>
      <c r="AE38" s="117"/>
      <c r="AF38" s="117"/>
      <c r="AG38" s="66"/>
    </row>
    <row r="39" spans="1:34" s="49" customFormat="1" ht="15" customHeight="1">
      <c r="A39" s="244"/>
      <c r="B39" s="66"/>
      <c r="C39" s="114"/>
      <c r="D39" s="114"/>
      <c r="E39" s="115"/>
      <c r="F39" s="115"/>
      <c r="G39" s="115"/>
      <c r="H39" s="716" t="s">
        <v>64</v>
      </c>
      <c r="I39" s="716"/>
      <c r="J39" s="716"/>
      <c r="K39" s="716"/>
      <c r="L39" s="716"/>
      <c r="M39" s="115"/>
      <c r="N39" s="115"/>
      <c r="O39" s="115"/>
      <c r="P39" s="115"/>
      <c r="Q39" s="119"/>
      <c r="R39" s="66"/>
      <c r="S39" s="116"/>
      <c r="T39" s="116"/>
      <c r="U39" s="117"/>
      <c r="V39" s="117"/>
      <c r="W39" s="117"/>
      <c r="X39" s="716" t="s">
        <v>64</v>
      </c>
      <c r="Y39" s="716"/>
      <c r="Z39" s="716"/>
      <c r="AA39" s="716"/>
      <c r="AB39" s="716"/>
      <c r="AC39" s="117"/>
      <c r="AD39" s="117"/>
      <c r="AE39" s="117"/>
      <c r="AG39" s="66"/>
    </row>
    <row r="40" spans="1:34" s="49" customFormat="1" ht="15" customHeight="1">
      <c r="A40" s="244"/>
      <c r="B40" s="118"/>
      <c r="C40" s="114"/>
      <c r="D40" s="114"/>
      <c r="E40" s="115"/>
      <c r="F40" s="115"/>
      <c r="G40" s="115"/>
      <c r="H40" s="716"/>
      <c r="I40" s="716"/>
      <c r="J40" s="716"/>
      <c r="K40" s="716"/>
      <c r="L40" s="716"/>
      <c r="M40" s="115"/>
      <c r="N40" s="115"/>
      <c r="O40" s="115"/>
      <c r="P40" s="115"/>
      <c r="Q40" s="121"/>
      <c r="R40" s="118"/>
      <c r="S40" s="116"/>
      <c r="T40" s="116"/>
      <c r="U40" s="117"/>
      <c r="V40" s="117"/>
      <c r="W40" s="117"/>
      <c r="X40" s="716"/>
      <c r="Y40" s="716"/>
      <c r="Z40" s="716"/>
      <c r="AA40" s="716"/>
      <c r="AB40" s="716"/>
      <c r="AC40" s="117"/>
      <c r="AD40" s="117"/>
      <c r="AE40" s="117"/>
      <c r="AF40" s="117"/>
      <c r="AG40" s="654"/>
      <c r="AH40" s="654"/>
    </row>
    <row r="41" spans="1:34" s="66" customFormat="1" ht="12" customHeight="1">
      <c r="A41" s="244"/>
      <c r="B41" s="105"/>
      <c r="C41" s="128"/>
      <c r="D41" s="106"/>
      <c r="E41" s="106"/>
      <c r="F41" s="106"/>
      <c r="G41" s="106"/>
      <c r="H41" s="106"/>
      <c r="I41" s="107"/>
      <c r="J41" s="105"/>
      <c r="K41" s="108"/>
      <c r="L41" s="108"/>
      <c r="M41" s="108"/>
      <c r="N41" s="144"/>
      <c r="O41" s="144"/>
      <c r="P41" s="144"/>
      <c r="Q41" s="108"/>
      <c r="R41" s="108"/>
      <c r="S41" s="105"/>
      <c r="T41" s="105"/>
      <c r="U41" s="105"/>
      <c r="V41" s="105"/>
      <c r="W41" s="105"/>
      <c r="X41" s="105"/>
      <c r="Y41" s="105"/>
      <c r="Z41" s="128"/>
      <c r="AA41" s="106"/>
      <c r="AB41" s="106"/>
      <c r="AC41" s="106"/>
      <c r="AD41" s="106"/>
      <c r="AE41" s="106"/>
      <c r="AF41" s="107"/>
    </row>
    <row r="42" spans="1:34" s="66" customFormat="1" ht="12" customHeight="1">
      <c r="A42" s="244"/>
      <c r="B42" s="105"/>
      <c r="C42" s="128"/>
      <c r="D42" s="106"/>
      <c r="E42" s="106"/>
      <c r="F42" s="147"/>
      <c r="G42" s="147"/>
      <c r="H42" s="147"/>
      <c r="I42" s="147"/>
      <c r="J42" s="147"/>
      <c r="K42" s="147"/>
      <c r="L42" s="147"/>
      <c r="M42" s="129"/>
      <c r="N42" s="145"/>
      <c r="O42" s="145"/>
      <c r="P42" s="145"/>
      <c r="Q42" s="129"/>
      <c r="R42" s="108"/>
      <c r="S42" s="105"/>
      <c r="T42" s="105"/>
      <c r="U42" s="105"/>
      <c r="V42" s="147"/>
      <c r="W42" s="147"/>
      <c r="X42" s="129"/>
      <c r="Y42" s="105"/>
      <c r="Z42" s="128"/>
      <c r="AA42" s="106"/>
      <c r="AB42" s="106"/>
      <c r="AC42" s="106"/>
      <c r="AD42" s="106"/>
      <c r="AE42" s="106"/>
      <c r="AF42" s="107"/>
    </row>
    <row r="43" spans="1:34" s="66" customFormat="1" ht="12" customHeight="1">
      <c r="A43" s="244"/>
      <c r="B43" s="105"/>
      <c r="C43" s="140"/>
      <c r="D43" s="130"/>
      <c r="E43" s="130"/>
      <c r="F43" s="147"/>
      <c r="G43" s="147"/>
      <c r="H43" s="147"/>
      <c r="I43" s="147"/>
      <c r="J43" s="147"/>
      <c r="K43" s="147"/>
      <c r="L43" s="147"/>
      <c r="M43" s="129"/>
      <c r="N43" s="146"/>
      <c r="O43" s="146"/>
      <c r="P43" s="146"/>
      <c r="Q43" s="129"/>
      <c r="R43" s="108"/>
      <c r="S43" s="105"/>
      <c r="T43" s="376"/>
      <c r="U43" s="141"/>
      <c r="V43" s="374"/>
      <c r="W43" s="147"/>
      <c r="X43" s="129"/>
      <c r="Y43" s="105"/>
      <c r="Z43" s="128"/>
      <c r="AA43" s="106"/>
      <c r="AB43" s="106"/>
      <c r="AC43" s="106"/>
      <c r="AD43" s="106"/>
      <c r="AE43" s="106"/>
      <c r="AF43" s="107"/>
    </row>
    <row r="44" spans="1:34" s="66" customFormat="1" ht="6" customHeight="1">
      <c r="A44" s="244"/>
      <c r="B44" s="91"/>
      <c r="C44" s="783" t="s">
        <v>102</v>
      </c>
      <c r="D44" s="783"/>
      <c r="E44" s="132"/>
      <c r="F44" s="132"/>
      <c r="G44" s="133"/>
      <c r="H44" s="134"/>
      <c r="I44" s="132"/>
      <c r="J44" s="91"/>
      <c r="K44" s="91"/>
      <c r="L44" s="91"/>
      <c r="M44" s="91"/>
      <c r="N44" s="135"/>
      <c r="O44" s="135"/>
      <c r="P44" s="91"/>
      <c r="Q44" s="91"/>
      <c r="R44" s="91"/>
      <c r="S44" s="783"/>
      <c r="T44" s="784"/>
      <c r="U44" s="377"/>
      <c r="V44" s="375"/>
      <c r="W44" s="133"/>
      <c r="X44" s="134"/>
      <c r="Y44" s="132"/>
      <c r="Z44" s="91"/>
      <c r="AA44" s="91"/>
      <c r="AB44" s="91"/>
      <c r="AC44" s="91"/>
      <c r="AD44" s="135"/>
      <c r="AE44" s="135"/>
      <c r="AF44" s="91"/>
    </row>
    <row r="45" spans="1:34" s="66" customFormat="1" ht="15" customHeight="1">
      <c r="A45" s="244"/>
      <c r="C45" s="783"/>
      <c r="D45" s="783"/>
      <c r="E45" s="786"/>
      <c r="F45" s="786"/>
      <c r="G45" s="786"/>
      <c r="H45" s="786"/>
      <c r="I45" s="786"/>
      <c r="J45" s="786"/>
      <c r="K45" s="786"/>
      <c r="L45" s="786"/>
      <c r="M45" s="786"/>
      <c r="N45" s="786"/>
      <c r="O45" s="786"/>
      <c r="P45" s="786"/>
      <c r="Q45" s="136"/>
      <c r="R45" s="137"/>
      <c r="S45" s="783"/>
      <c r="T45" s="783"/>
      <c r="U45" s="756"/>
      <c r="V45" s="756"/>
      <c r="W45" s="756"/>
      <c r="X45" s="756"/>
      <c r="Y45" s="756"/>
      <c r="Z45" s="756"/>
      <c r="AA45" s="756"/>
      <c r="AB45" s="756"/>
      <c r="AC45" s="756"/>
      <c r="AD45" s="756"/>
      <c r="AE45" s="756"/>
      <c r="AF45" s="756"/>
    </row>
    <row r="46" spans="1:34" s="91" customFormat="1" ht="15.75" customHeight="1">
      <c r="A46" s="196"/>
      <c r="B46" s="142"/>
      <c r="C46" s="785"/>
      <c r="D46" s="785"/>
      <c r="E46" s="785"/>
      <c r="F46" s="785"/>
      <c r="G46" s="785"/>
      <c r="H46" s="785"/>
      <c r="I46" s="785"/>
      <c r="J46" s="785"/>
      <c r="K46" s="785"/>
      <c r="L46" s="785"/>
      <c r="M46" s="785"/>
      <c r="N46" s="785"/>
      <c r="O46" s="785"/>
      <c r="P46" s="785"/>
      <c r="Q46" s="62"/>
      <c r="R46" s="143"/>
      <c r="S46" s="781"/>
      <c r="T46" s="781"/>
      <c r="U46" s="781"/>
      <c r="V46" s="781"/>
      <c r="W46" s="781"/>
      <c r="X46" s="781"/>
      <c r="Y46" s="781"/>
      <c r="Z46" s="781"/>
      <c r="AA46" s="781"/>
      <c r="AB46" s="781"/>
      <c r="AC46" s="781"/>
      <c r="AD46" s="781"/>
      <c r="AE46" s="781"/>
      <c r="AF46" s="781"/>
    </row>
    <row r="47" spans="1:34" s="91" customFormat="1" ht="15.75" customHeight="1">
      <c r="A47" s="196"/>
      <c r="B47" s="142"/>
      <c r="C47" s="779"/>
      <c r="D47" s="779"/>
      <c r="E47" s="779"/>
      <c r="F47" s="779"/>
      <c r="G47" s="779"/>
      <c r="H47" s="779"/>
      <c r="I47" s="779"/>
      <c r="J47" s="779"/>
      <c r="K47" s="779"/>
      <c r="L47" s="779"/>
      <c r="M47" s="779"/>
      <c r="N47" s="779"/>
      <c r="O47" s="779"/>
      <c r="P47" s="779"/>
      <c r="Q47" s="63"/>
      <c r="R47" s="143"/>
      <c r="S47" s="782"/>
      <c r="T47" s="782"/>
      <c r="U47" s="782"/>
      <c r="V47" s="782"/>
      <c r="W47" s="782"/>
      <c r="X47" s="782"/>
      <c r="Y47" s="782"/>
      <c r="Z47" s="782"/>
      <c r="AA47" s="782"/>
      <c r="AB47" s="782"/>
      <c r="AC47" s="782"/>
      <c r="AD47" s="782"/>
      <c r="AE47" s="782"/>
      <c r="AF47" s="782"/>
    </row>
    <row r="48" spans="1:34" s="91" customFormat="1" ht="15.75" customHeight="1">
      <c r="A48" s="196"/>
      <c r="B48" s="142"/>
      <c r="C48" s="785"/>
      <c r="D48" s="785"/>
      <c r="E48" s="785"/>
      <c r="F48" s="785"/>
      <c r="G48" s="785"/>
      <c r="H48" s="785"/>
      <c r="I48" s="785"/>
      <c r="J48" s="785"/>
      <c r="K48" s="785"/>
      <c r="L48" s="785"/>
      <c r="M48" s="785"/>
      <c r="N48" s="785"/>
      <c r="O48" s="785"/>
      <c r="P48" s="785"/>
      <c r="Q48" s="62"/>
      <c r="R48" s="143"/>
      <c r="S48" s="781"/>
      <c r="T48" s="781"/>
      <c r="U48" s="781"/>
      <c r="V48" s="781"/>
      <c r="W48" s="781"/>
      <c r="X48" s="781"/>
      <c r="Y48" s="781"/>
      <c r="Z48" s="781"/>
      <c r="AA48" s="781"/>
      <c r="AB48" s="781"/>
      <c r="AC48" s="781"/>
      <c r="AD48" s="781"/>
      <c r="AE48" s="781"/>
      <c r="AF48" s="781"/>
    </row>
    <row r="49" spans="1:32" s="91" customFormat="1" ht="15.75" customHeight="1">
      <c r="A49" s="196"/>
      <c r="B49" s="142"/>
      <c r="C49" s="779"/>
      <c r="D49" s="779"/>
      <c r="E49" s="779"/>
      <c r="F49" s="779"/>
      <c r="G49" s="779"/>
      <c r="H49" s="779"/>
      <c r="I49" s="779"/>
      <c r="J49" s="779"/>
      <c r="K49" s="779"/>
      <c r="L49" s="779"/>
      <c r="M49" s="779"/>
      <c r="N49" s="779"/>
      <c r="O49" s="779"/>
      <c r="P49" s="779"/>
      <c r="Q49" s="63"/>
      <c r="R49" s="143"/>
      <c r="S49" s="782"/>
      <c r="T49" s="782"/>
      <c r="U49" s="782"/>
      <c r="V49" s="782"/>
      <c r="W49" s="782"/>
      <c r="X49" s="782"/>
      <c r="Y49" s="782"/>
      <c r="Z49" s="782"/>
      <c r="AA49" s="782"/>
      <c r="AB49" s="782"/>
      <c r="AC49" s="782"/>
      <c r="AD49" s="782"/>
      <c r="AE49" s="782"/>
      <c r="AF49" s="782"/>
    </row>
    <row r="50" spans="1:32" s="91" customFormat="1" ht="15.75" customHeight="1">
      <c r="A50" s="196"/>
      <c r="B50" s="142"/>
      <c r="C50" s="785"/>
      <c r="D50" s="785"/>
      <c r="E50" s="785"/>
      <c r="F50" s="785"/>
      <c r="G50" s="785"/>
      <c r="H50" s="785"/>
      <c r="I50" s="785"/>
      <c r="J50" s="785"/>
      <c r="K50" s="785"/>
      <c r="L50" s="785"/>
      <c r="M50" s="785"/>
      <c r="N50" s="785"/>
      <c r="O50" s="785"/>
      <c r="P50" s="785"/>
      <c r="Q50" s="62"/>
      <c r="R50" s="143"/>
      <c r="S50" s="781"/>
      <c r="T50" s="781"/>
      <c r="U50" s="781"/>
      <c r="V50" s="781"/>
      <c r="W50" s="781"/>
      <c r="X50" s="781"/>
      <c r="Y50" s="781"/>
      <c r="Z50" s="781"/>
      <c r="AA50" s="781"/>
      <c r="AB50" s="781"/>
      <c r="AC50" s="781"/>
      <c r="AD50" s="781"/>
      <c r="AE50" s="781"/>
      <c r="AF50" s="781"/>
    </row>
    <row r="51" spans="1:32" s="91" customFormat="1" ht="15.75" customHeight="1">
      <c r="A51" s="196"/>
      <c r="B51" s="142"/>
      <c r="C51" s="779"/>
      <c r="D51" s="779"/>
      <c r="E51" s="779"/>
      <c r="F51" s="779"/>
      <c r="G51" s="779"/>
      <c r="H51" s="779"/>
      <c r="I51" s="779"/>
      <c r="J51" s="779"/>
      <c r="K51" s="779"/>
      <c r="L51" s="779"/>
      <c r="M51" s="779"/>
      <c r="N51" s="779"/>
      <c r="O51" s="779"/>
      <c r="P51" s="779"/>
      <c r="Q51" s="63"/>
      <c r="R51" s="143"/>
      <c r="S51" s="782"/>
      <c r="T51" s="782"/>
      <c r="U51" s="782"/>
      <c r="V51" s="782"/>
      <c r="W51" s="782"/>
      <c r="X51" s="782"/>
      <c r="Y51" s="782"/>
      <c r="Z51" s="782"/>
      <c r="AA51" s="782"/>
      <c r="AB51" s="782"/>
      <c r="AC51" s="782"/>
      <c r="AD51" s="782"/>
      <c r="AE51" s="782"/>
      <c r="AF51" s="782"/>
    </row>
    <row r="52" spans="1:32" s="91" customFormat="1" ht="15.75" customHeight="1">
      <c r="A52" s="196"/>
      <c r="B52" s="142"/>
      <c r="C52" s="785"/>
      <c r="D52" s="785"/>
      <c r="E52" s="785"/>
      <c r="F52" s="785"/>
      <c r="G52" s="785"/>
      <c r="H52" s="785"/>
      <c r="I52" s="785"/>
      <c r="J52" s="785"/>
      <c r="K52" s="785"/>
      <c r="L52" s="785"/>
      <c r="M52" s="785"/>
      <c r="N52" s="785"/>
      <c r="O52" s="785"/>
      <c r="P52" s="785"/>
      <c r="Q52" s="62"/>
      <c r="R52" s="143"/>
      <c r="S52" s="781"/>
      <c r="T52" s="781"/>
      <c r="U52" s="781"/>
      <c r="V52" s="781"/>
      <c r="W52" s="781"/>
      <c r="X52" s="781"/>
      <c r="Y52" s="781"/>
      <c r="Z52" s="781"/>
      <c r="AA52" s="781"/>
      <c r="AB52" s="781"/>
      <c r="AC52" s="781"/>
      <c r="AD52" s="781"/>
      <c r="AE52" s="781"/>
      <c r="AF52" s="781"/>
    </row>
    <row r="53" spans="1:32" s="91" customFormat="1" ht="15.75" customHeight="1">
      <c r="A53" s="196"/>
      <c r="B53" s="142"/>
      <c r="C53" s="779"/>
      <c r="D53" s="779"/>
      <c r="E53" s="779"/>
      <c r="F53" s="779"/>
      <c r="G53" s="779"/>
      <c r="H53" s="779"/>
      <c r="I53" s="779"/>
      <c r="J53" s="779"/>
      <c r="K53" s="779"/>
      <c r="L53" s="779"/>
      <c r="M53" s="779"/>
      <c r="N53" s="779"/>
      <c r="O53" s="779"/>
      <c r="P53" s="779"/>
      <c r="Q53" s="63"/>
      <c r="R53" s="143"/>
      <c r="S53" s="782"/>
      <c r="T53" s="782"/>
      <c r="U53" s="782"/>
      <c r="V53" s="782"/>
      <c r="W53" s="782"/>
      <c r="X53" s="782"/>
      <c r="Y53" s="782"/>
      <c r="Z53" s="782"/>
      <c r="AA53" s="782"/>
      <c r="AB53" s="782"/>
      <c r="AC53" s="782"/>
      <c r="AD53" s="782"/>
      <c r="AE53" s="782"/>
      <c r="AF53" s="782"/>
    </row>
    <row r="54" spans="1:32" s="91" customFormat="1" ht="15.75" customHeight="1">
      <c r="A54" s="196"/>
      <c r="B54" s="142"/>
      <c r="C54" s="785"/>
      <c r="D54" s="785"/>
      <c r="E54" s="785"/>
      <c r="F54" s="785"/>
      <c r="G54" s="785"/>
      <c r="H54" s="785"/>
      <c r="I54" s="785"/>
      <c r="J54" s="785"/>
      <c r="K54" s="785"/>
      <c r="L54" s="785"/>
      <c r="M54" s="785"/>
      <c r="N54" s="785"/>
      <c r="O54" s="785"/>
      <c r="P54" s="785"/>
      <c r="Q54" s="62"/>
      <c r="R54" s="143"/>
      <c r="S54" s="781"/>
      <c r="T54" s="781"/>
      <c r="U54" s="781"/>
      <c r="V54" s="781"/>
      <c r="W54" s="781"/>
      <c r="X54" s="781"/>
      <c r="Y54" s="781"/>
      <c r="Z54" s="781"/>
      <c r="AA54" s="781"/>
      <c r="AB54" s="781"/>
      <c r="AC54" s="781"/>
      <c r="AD54" s="781"/>
      <c r="AE54" s="781"/>
      <c r="AF54" s="781"/>
    </row>
    <row r="55" spans="1:32" s="91" customFormat="1" ht="15.75" customHeight="1">
      <c r="A55" s="196"/>
      <c r="B55" s="142"/>
      <c r="C55" s="779"/>
      <c r="D55" s="779"/>
      <c r="E55" s="779"/>
      <c r="F55" s="779"/>
      <c r="G55" s="779"/>
      <c r="H55" s="779"/>
      <c r="I55" s="779"/>
      <c r="J55" s="779"/>
      <c r="K55" s="779"/>
      <c r="L55" s="779"/>
      <c r="M55" s="779"/>
      <c r="N55" s="779"/>
      <c r="O55" s="779"/>
      <c r="P55" s="779"/>
      <c r="Q55" s="63"/>
      <c r="R55" s="143"/>
      <c r="S55" s="782"/>
      <c r="T55" s="782"/>
      <c r="U55" s="782"/>
      <c r="V55" s="782"/>
      <c r="W55" s="782"/>
      <c r="X55" s="782"/>
      <c r="Y55" s="782"/>
      <c r="Z55" s="782"/>
      <c r="AA55" s="782"/>
      <c r="AB55" s="782"/>
      <c r="AC55" s="782"/>
      <c r="AD55" s="782"/>
      <c r="AE55" s="782"/>
      <c r="AF55" s="782"/>
    </row>
    <row r="56" spans="1:32" s="91" customFormat="1" ht="15" customHeight="1">
      <c r="A56" s="196"/>
      <c r="B56" s="142"/>
      <c r="C56" s="785"/>
      <c r="D56" s="785"/>
      <c r="E56" s="785"/>
      <c r="F56" s="785"/>
      <c r="G56" s="785"/>
      <c r="H56" s="785"/>
      <c r="I56" s="785"/>
      <c r="J56" s="785"/>
      <c r="K56" s="785"/>
      <c r="L56" s="785"/>
      <c r="M56" s="785"/>
      <c r="N56" s="785"/>
      <c r="O56" s="785"/>
      <c r="P56" s="785"/>
      <c r="Q56" s="62"/>
      <c r="R56" s="143"/>
      <c r="S56" s="781"/>
      <c r="T56" s="781"/>
      <c r="U56" s="781"/>
      <c r="V56" s="781"/>
      <c r="W56" s="781"/>
      <c r="X56" s="781"/>
      <c r="Y56" s="781"/>
      <c r="Z56" s="781"/>
      <c r="AA56" s="781"/>
      <c r="AB56" s="781"/>
      <c r="AC56" s="781"/>
      <c r="AD56" s="781"/>
      <c r="AE56" s="781"/>
      <c r="AF56" s="781"/>
    </row>
    <row r="57" spans="1:32" s="91" customFormat="1" ht="15" customHeight="1">
      <c r="A57" s="196"/>
      <c r="B57" s="142"/>
      <c r="C57" s="779"/>
      <c r="D57" s="779"/>
      <c r="E57" s="779"/>
      <c r="F57" s="779"/>
      <c r="G57" s="779"/>
      <c r="H57" s="779"/>
      <c r="I57" s="779"/>
      <c r="J57" s="779"/>
      <c r="K57" s="779"/>
      <c r="L57" s="779"/>
      <c r="M57" s="779"/>
      <c r="N57" s="779"/>
      <c r="O57" s="779"/>
      <c r="P57" s="779"/>
      <c r="Q57" s="63"/>
      <c r="R57" s="143"/>
      <c r="S57" s="782"/>
      <c r="T57" s="782"/>
      <c r="U57" s="782"/>
      <c r="V57" s="782"/>
      <c r="W57" s="782"/>
      <c r="X57" s="782"/>
      <c r="Y57" s="782"/>
      <c r="Z57" s="782"/>
      <c r="AA57" s="782"/>
      <c r="AB57" s="782"/>
      <c r="AC57" s="782"/>
      <c r="AD57" s="782"/>
      <c r="AE57" s="782"/>
      <c r="AF57" s="782"/>
    </row>
    <row r="58" spans="1:32" s="91" customFormat="1" ht="15" customHeight="1">
      <c r="A58" s="196"/>
      <c r="B58" s="142"/>
      <c r="C58" s="785"/>
      <c r="D58" s="785"/>
      <c r="E58" s="785"/>
      <c r="F58" s="785"/>
      <c r="G58" s="785"/>
      <c r="H58" s="785"/>
      <c r="I58" s="785"/>
      <c r="J58" s="785"/>
      <c r="K58" s="785"/>
      <c r="L58" s="785"/>
      <c r="M58" s="785"/>
      <c r="N58" s="785"/>
      <c r="O58" s="785"/>
      <c r="P58" s="785"/>
      <c r="Q58" s="62"/>
      <c r="R58" s="143"/>
      <c r="S58" s="781"/>
      <c r="T58" s="781"/>
      <c r="U58" s="781"/>
      <c r="V58" s="781"/>
      <c r="W58" s="781"/>
      <c r="X58" s="781"/>
      <c r="Y58" s="781"/>
      <c r="Z58" s="781"/>
      <c r="AA58" s="781"/>
      <c r="AB58" s="781"/>
      <c r="AC58" s="781"/>
      <c r="AD58" s="781"/>
      <c r="AE58" s="781"/>
      <c r="AF58" s="781"/>
    </row>
    <row r="59" spans="1:32" s="91" customFormat="1" ht="15" customHeight="1">
      <c r="A59" s="196"/>
      <c r="B59" s="142"/>
      <c r="C59" s="779"/>
      <c r="D59" s="779"/>
      <c r="E59" s="779"/>
      <c r="F59" s="779"/>
      <c r="G59" s="779"/>
      <c r="H59" s="779"/>
      <c r="I59" s="779"/>
      <c r="J59" s="779"/>
      <c r="K59" s="779"/>
      <c r="L59" s="779"/>
      <c r="M59" s="779"/>
      <c r="N59" s="779"/>
      <c r="O59" s="779"/>
      <c r="P59" s="779"/>
      <c r="Q59" s="63"/>
      <c r="R59" s="143"/>
      <c r="S59" s="782"/>
      <c r="T59" s="782"/>
      <c r="U59" s="782"/>
      <c r="V59" s="782"/>
      <c r="W59" s="782"/>
      <c r="X59" s="782"/>
      <c r="Y59" s="782"/>
      <c r="Z59" s="782"/>
      <c r="AA59" s="782"/>
      <c r="AB59" s="782"/>
      <c r="AC59" s="782"/>
      <c r="AD59" s="782"/>
      <c r="AE59" s="782"/>
      <c r="AF59" s="782"/>
    </row>
    <row r="60" spans="1:32" s="91" customFormat="1" ht="15" customHeight="1">
      <c r="A60" s="196"/>
      <c r="B60" s="142"/>
      <c r="C60" s="785"/>
      <c r="D60" s="785"/>
      <c r="E60" s="785"/>
      <c r="F60" s="785"/>
      <c r="G60" s="785"/>
      <c r="H60" s="785"/>
      <c r="I60" s="785"/>
      <c r="J60" s="785"/>
      <c r="K60" s="785"/>
      <c r="L60" s="785"/>
      <c r="M60" s="785"/>
      <c r="N60" s="785"/>
      <c r="O60" s="785"/>
      <c r="P60" s="785"/>
      <c r="Q60" s="62"/>
      <c r="R60" s="143"/>
      <c r="S60" s="781"/>
      <c r="T60" s="781"/>
      <c r="U60" s="781"/>
      <c r="V60" s="781"/>
      <c r="W60" s="781"/>
      <c r="X60" s="781"/>
      <c r="Y60" s="781"/>
      <c r="Z60" s="781"/>
      <c r="AA60" s="781"/>
      <c r="AB60" s="781"/>
      <c r="AC60" s="781"/>
      <c r="AD60" s="781"/>
      <c r="AE60" s="781"/>
      <c r="AF60" s="781"/>
    </row>
    <row r="61" spans="1:32" s="91" customFormat="1" ht="15" customHeight="1">
      <c r="A61" s="196"/>
      <c r="B61" s="142"/>
      <c r="C61" s="779"/>
      <c r="D61" s="779"/>
      <c r="E61" s="779"/>
      <c r="F61" s="779"/>
      <c r="G61" s="779"/>
      <c r="H61" s="779"/>
      <c r="I61" s="779"/>
      <c r="J61" s="779"/>
      <c r="K61" s="779"/>
      <c r="L61" s="779"/>
      <c r="M61" s="779"/>
      <c r="N61" s="779"/>
      <c r="O61" s="779"/>
      <c r="P61" s="779"/>
      <c r="Q61" s="63"/>
      <c r="R61" s="143"/>
      <c r="S61" s="782"/>
      <c r="T61" s="782"/>
      <c r="U61" s="782"/>
      <c r="V61" s="782"/>
      <c r="W61" s="782"/>
      <c r="X61" s="782"/>
      <c r="Y61" s="782"/>
      <c r="Z61" s="782"/>
      <c r="AA61" s="782"/>
      <c r="AB61" s="782"/>
      <c r="AC61" s="782"/>
      <c r="AD61" s="782"/>
      <c r="AE61" s="782"/>
      <c r="AF61" s="782"/>
    </row>
    <row r="62" spans="1:32" s="91" customFormat="1" ht="15" customHeight="1">
      <c r="A62" s="196"/>
      <c r="B62" s="142"/>
      <c r="C62" s="785"/>
      <c r="D62" s="785"/>
      <c r="E62" s="785"/>
      <c r="F62" s="785"/>
      <c r="G62" s="785"/>
      <c r="H62" s="785"/>
      <c r="I62" s="785"/>
      <c r="J62" s="785"/>
      <c r="K62" s="785"/>
      <c r="L62" s="785"/>
      <c r="M62" s="785"/>
      <c r="N62" s="785"/>
      <c r="O62" s="785"/>
      <c r="P62" s="785"/>
      <c r="Q62" s="62"/>
      <c r="R62" s="143"/>
      <c r="S62" s="781"/>
      <c r="T62" s="781"/>
      <c r="U62" s="781"/>
      <c r="V62" s="781"/>
      <c r="W62" s="781"/>
      <c r="X62" s="781"/>
      <c r="Y62" s="781"/>
      <c r="Z62" s="781"/>
      <c r="AA62" s="781"/>
      <c r="AB62" s="781"/>
      <c r="AC62" s="781"/>
      <c r="AD62" s="781"/>
      <c r="AE62" s="781"/>
      <c r="AF62" s="781"/>
    </row>
    <row r="63" spans="1:32" s="91" customFormat="1" ht="15" customHeight="1">
      <c r="A63" s="196"/>
      <c r="B63" s="142"/>
      <c r="C63" s="779"/>
      <c r="D63" s="779"/>
      <c r="E63" s="779"/>
      <c r="F63" s="779"/>
      <c r="G63" s="779"/>
      <c r="H63" s="779"/>
      <c r="I63" s="779"/>
      <c r="J63" s="779"/>
      <c r="K63" s="779"/>
      <c r="L63" s="779"/>
      <c r="M63" s="779"/>
      <c r="N63" s="779"/>
      <c r="O63" s="779"/>
      <c r="P63" s="779"/>
      <c r="Q63" s="63"/>
      <c r="R63" s="143"/>
      <c r="S63" s="782"/>
      <c r="T63" s="782"/>
      <c r="U63" s="782"/>
      <c r="V63" s="782"/>
      <c r="W63" s="782"/>
      <c r="X63" s="782"/>
      <c r="Y63" s="782"/>
      <c r="Z63" s="782"/>
      <c r="AA63" s="782"/>
      <c r="AB63" s="782"/>
      <c r="AC63" s="782"/>
      <c r="AD63" s="782"/>
      <c r="AE63" s="782"/>
      <c r="AF63" s="782"/>
    </row>
    <row r="64" spans="1:32" s="91" customFormat="1" ht="15" customHeight="1">
      <c r="A64" s="196"/>
      <c r="B64" s="142"/>
      <c r="C64" s="785"/>
      <c r="D64" s="785"/>
      <c r="E64" s="785"/>
      <c r="F64" s="785"/>
      <c r="G64" s="785"/>
      <c r="H64" s="785"/>
      <c r="I64" s="785"/>
      <c r="J64" s="785"/>
      <c r="K64" s="785"/>
      <c r="L64" s="785"/>
      <c r="M64" s="785"/>
      <c r="N64" s="785"/>
      <c r="O64" s="785"/>
      <c r="P64" s="785"/>
      <c r="Q64" s="62"/>
      <c r="R64" s="143"/>
      <c r="S64" s="781"/>
      <c r="T64" s="781"/>
      <c r="U64" s="781"/>
      <c r="V64" s="781"/>
      <c r="W64" s="781"/>
      <c r="X64" s="781"/>
      <c r="Y64" s="781"/>
      <c r="Z64" s="781"/>
      <c r="AA64" s="781"/>
      <c r="AB64" s="781"/>
      <c r="AC64" s="781"/>
      <c r="AD64" s="781"/>
      <c r="AE64" s="781"/>
      <c r="AF64" s="781"/>
    </row>
    <row r="65" spans="1:32" s="91" customFormat="1" ht="15" customHeight="1">
      <c r="A65" s="196"/>
      <c r="B65" s="142"/>
      <c r="C65" s="779"/>
      <c r="D65" s="779"/>
      <c r="E65" s="779"/>
      <c r="F65" s="779"/>
      <c r="G65" s="779"/>
      <c r="H65" s="779"/>
      <c r="I65" s="779"/>
      <c r="J65" s="779"/>
      <c r="K65" s="779"/>
      <c r="L65" s="779"/>
      <c r="M65" s="779"/>
      <c r="N65" s="779"/>
      <c r="O65" s="779"/>
      <c r="P65" s="779"/>
      <c r="Q65" s="63"/>
      <c r="R65" s="143"/>
      <c r="S65" s="782"/>
      <c r="T65" s="782"/>
      <c r="U65" s="782"/>
      <c r="V65" s="782"/>
      <c r="W65" s="782"/>
      <c r="X65" s="782"/>
      <c r="Y65" s="782"/>
      <c r="Z65" s="782"/>
      <c r="AA65" s="782"/>
      <c r="AB65" s="782"/>
      <c r="AC65" s="782"/>
      <c r="AD65" s="782"/>
      <c r="AE65" s="782"/>
      <c r="AF65" s="782"/>
    </row>
    <row r="66" spans="1:32" s="91" customFormat="1" ht="15" customHeight="1">
      <c r="A66" s="196"/>
      <c r="B66" s="142"/>
      <c r="C66" s="785"/>
      <c r="D66" s="785"/>
      <c r="E66" s="785"/>
      <c r="F66" s="785"/>
      <c r="G66" s="785"/>
      <c r="H66" s="785"/>
      <c r="I66" s="785"/>
      <c r="J66" s="785"/>
      <c r="K66" s="785"/>
      <c r="L66" s="785"/>
      <c r="M66" s="785"/>
      <c r="N66" s="785"/>
      <c r="O66" s="785"/>
      <c r="P66" s="785"/>
      <c r="Q66" s="62"/>
      <c r="R66" s="143"/>
      <c r="S66" s="781"/>
      <c r="T66" s="781"/>
      <c r="U66" s="781"/>
      <c r="V66" s="781"/>
      <c r="W66" s="781"/>
      <c r="X66" s="781"/>
      <c r="Y66" s="781"/>
      <c r="Z66" s="781"/>
      <c r="AA66" s="781"/>
      <c r="AB66" s="781"/>
      <c r="AC66" s="781"/>
      <c r="AD66" s="781"/>
      <c r="AE66" s="781"/>
      <c r="AF66" s="781"/>
    </row>
    <row r="67" spans="1:32" s="91" customFormat="1" ht="15" customHeight="1">
      <c r="A67" s="196"/>
      <c r="B67" s="142"/>
      <c r="C67" s="779"/>
      <c r="D67" s="779"/>
      <c r="E67" s="779"/>
      <c r="F67" s="779"/>
      <c r="G67" s="779"/>
      <c r="H67" s="779"/>
      <c r="I67" s="779"/>
      <c r="J67" s="779"/>
      <c r="K67" s="779"/>
      <c r="L67" s="779"/>
      <c r="M67" s="779"/>
      <c r="N67" s="779"/>
      <c r="O67" s="779"/>
      <c r="P67" s="779"/>
      <c r="Q67" s="63"/>
      <c r="R67" s="143"/>
      <c r="S67" s="782"/>
      <c r="T67" s="782"/>
      <c r="U67" s="782"/>
      <c r="V67" s="782"/>
      <c r="W67" s="782"/>
      <c r="X67" s="782"/>
      <c r="Y67" s="782"/>
      <c r="Z67" s="782"/>
      <c r="AA67" s="782"/>
      <c r="AB67" s="782"/>
      <c r="AC67" s="782"/>
      <c r="AD67" s="782"/>
      <c r="AE67" s="782"/>
      <c r="AF67" s="782"/>
    </row>
    <row r="68" spans="1:32" s="91" customFormat="1" ht="15" customHeight="1">
      <c r="A68" s="196"/>
      <c r="B68" s="142"/>
      <c r="C68" s="785"/>
      <c r="D68" s="785"/>
      <c r="E68" s="785"/>
      <c r="F68" s="785"/>
      <c r="G68" s="785"/>
      <c r="H68" s="785"/>
      <c r="I68" s="785"/>
      <c r="J68" s="785"/>
      <c r="K68" s="785"/>
      <c r="L68" s="785"/>
      <c r="M68" s="785"/>
      <c r="N68" s="785"/>
      <c r="O68" s="785"/>
      <c r="P68" s="785"/>
      <c r="Q68" s="62"/>
      <c r="R68" s="143"/>
      <c r="S68" s="781"/>
      <c r="T68" s="781"/>
      <c r="U68" s="781"/>
      <c r="V68" s="781"/>
      <c r="W68" s="781"/>
      <c r="X68" s="781"/>
      <c r="Y68" s="781"/>
      <c r="Z68" s="781"/>
      <c r="AA68" s="781"/>
      <c r="AB68" s="781"/>
      <c r="AC68" s="781"/>
      <c r="AD68" s="781"/>
      <c r="AE68" s="781"/>
      <c r="AF68" s="781"/>
    </row>
    <row r="69" spans="1:32" s="91" customFormat="1" ht="15" customHeight="1">
      <c r="A69" s="196"/>
      <c r="B69" s="142"/>
      <c r="C69" s="779"/>
      <c r="D69" s="779"/>
      <c r="E69" s="779"/>
      <c r="F69" s="779"/>
      <c r="G69" s="779"/>
      <c r="H69" s="779"/>
      <c r="I69" s="779"/>
      <c r="J69" s="779"/>
      <c r="K69" s="779"/>
      <c r="L69" s="779"/>
      <c r="M69" s="779"/>
      <c r="N69" s="779"/>
      <c r="O69" s="779"/>
      <c r="P69" s="779"/>
      <c r="Q69" s="63"/>
      <c r="R69" s="143"/>
      <c r="S69" s="782"/>
      <c r="T69" s="782"/>
      <c r="U69" s="782"/>
      <c r="V69" s="782"/>
      <c r="W69" s="782"/>
      <c r="X69" s="782"/>
      <c r="Y69" s="782"/>
      <c r="Z69" s="782"/>
      <c r="AA69" s="782"/>
      <c r="AB69" s="782"/>
      <c r="AC69" s="782"/>
      <c r="AD69" s="782"/>
      <c r="AE69" s="782"/>
      <c r="AF69" s="782"/>
    </row>
    <row r="70" spans="1:32" s="91" customFormat="1" ht="15" customHeight="1">
      <c r="A70" s="196"/>
      <c r="B70" s="142"/>
      <c r="C70" s="785"/>
      <c r="D70" s="785"/>
      <c r="E70" s="785"/>
      <c r="F70" s="785"/>
      <c r="G70" s="785"/>
      <c r="H70" s="785"/>
      <c r="I70" s="785"/>
      <c r="J70" s="785"/>
      <c r="K70" s="785"/>
      <c r="L70" s="785"/>
      <c r="M70" s="785"/>
      <c r="N70" s="785"/>
      <c r="O70" s="785"/>
      <c r="P70" s="785"/>
      <c r="Q70" s="62"/>
      <c r="R70" s="143"/>
      <c r="S70" s="781"/>
      <c r="T70" s="781"/>
      <c r="U70" s="781"/>
      <c r="V70" s="781"/>
      <c r="W70" s="781"/>
      <c r="X70" s="781"/>
      <c r="Y70" s="781"/>
      <c r="Z70" s="781"/>
      <c r="AA70" s="781"/>
      <c r="AB70" s="781"/>
      <c r="AC70" s="781"/>
      <c r="AD70" s="781"/>
      <c r="AE70" s="781"/>
      <c r="AF70" s="781"/>
    </row>
    <row r="71" spans="1:32" s="91" customFormat="1" ht="15" customHeight="1">
      <c r="A71" s="196"/>
      <c r="B71" s="142"/>
      <c r="C71" s="779"/>
      <c r="D71" s="779"/>
      <c r="E71" s="779"/>
      <c r="F71" s="779"/>
      <c r="G71" s="779"/>
      <c r="H71" s="779"/>
      <c r="I71" s="779"/>
      <c r="J71" s="779"/>
      <c r="K71" s="779"/>
      <c r="L71" s="779"/>
      <c r="M71" s="779"/>
      <c r="N71" s="779"/>
      <c r="O71" s="779"/>
      <c r="P71" s="779"/>
      <c r="Q71" s="63"/>
      <c r="R71" s="143"/>
      <c r="S71" s="782"/>
      <c r="T71" s="782"/>
      <c r="U71" s="782"/>
      <c r="V71" s="782"/>
      <c r="W71" s="782"/>
      <c r="X71" s="782"/>
      <c r="Y71" s="782"/>
      <c r="Z71" s="782"/>
      <c r="AA71" s="782"/>
      <c r="AB71" s="782"/>
      <c r="AC71" s="782"/>
      <c r="AD71" s="782"/>
      <c r="AE71" s="782"/>
      <c r="AF71" s="782"/>
    </row>
    <row r="72" spans="1:32" s="91" customFormat="1" ht="15" customHeight="1">
      <c r="A72" s="196"/>
      <c r="B72" s="142"/>
      <c r="C72" s="785"/>
      <c r="D72" s="785"/>
      <c r="E72" s="785"/>
      <c r="F72" s="785"/>
      <c r="G72" s="785"/>
      <c r="H72" s="785"/>
      <c r="I72" s="785"/>
      <c r="J72" s="785"/>
      <c r="K72" s="785"/>
      <c r="L72" s="785"/>
      <c r="M72" s="785"/>
      <c r="N72" s="785"/>
      <c r="O72" s="785"/>
      <c r="P72" s="785"/>
      <c r="Q72" s="62"/>
      <c r="R72" s="143"/>
      <c r="S72" s="781"/>
      <c r="T72" s="781"/>
      <c r="U72" s="781"/>
      <c r="V72" s="781"/>
      <c r="W72" s="781"/>
      <c r="X72" s="781"/>
      <c r="Y72" s="781"/>
      <c r="Z72" s="781"/>
      <c r="AA72" s="781"/>
      <c r="AB72" s="781"/>
      <c r="AC72" s="781"/>
      <c r="AD72" s="781"/>
      <c r="AE72" s="781"/>
      <c r="AF72" s="781"/>
    </row>
    <row r="73" spans="1:32" s="91" customFormat="1" ht="15" customHeight="1">
      <c r="A73" s="196"/>
      <c r="B73" s="142"/>
      <c r="C73" s="779"/>
      <c r="D73" s="779"/>
      <c r="E73" s="779"/>
      <c r="F73" s="779"/>
      <c r="G73" s="779"/>
      <c r="H73" s="779"/>
      <c r="I73" s="779"/>
      <c r="J73" s="779"/>
      <c r="K73" s="779"/>
      <c r="L73" s="779"/>
      <c r="M73" s="779"/>
      <c r="N73" s="779"/>
      <c r="O73" s="779"/>
      <c r="P73" s="779"/>
      <c r="Q73" s="63"/>
      <c r="R73" s="143"/>
      <c r="S73" s="782"/>
      <c r="T73" s="782"/>
      <c r="U73" s="782"/>
      <c r="V73" s="782"/>
      <c r="W73" s="782"/>
      <c r="X73" s="782"/>
      <c r="Y73" s="782"/>
      <c r="Z73" s="782"/>
      <c r="AA73" s="782"/>
      <c r="AB73" s="782"/>
      <c r="AC73" s="782"/>
      <c r="AD73" s="782"/>
      <c r="AE73" s="782"/>
      <c r="AF73" s="782"/>
    </row>
    <row r="74" spans="1:32" s="91" customFormat="1" ht="15" customHeight="1">
      <c r="A74" s="196"/>
      <c r="B74" s="142"/>
      <c r="C74" s="785"/>
      <c r="D74" s="785"/>
      <c r="E74" s="785"/>
      <c r="F74" s="785"/>
      <c r="G74" s="785"/>
      <c r="H74" s="785"/>
      <c r="I74" s="785"/>
      <c r="J74" s="785"/>
      <c r="K74" s="785"/>
      <c r="L74" s="785"/>
      <c r="M74" s="785"/>
      <c r="N74" s="785"/>
      <c r="O74" s="785"/>
      <c r="P74" s="785"/>
      <c r="Q74" s="62"/>
      <c r="R74" s="143"/>
      <c r="S74" s="781"/>
      <c r="T74" s="781"/>
      <c r="U74" s="781"/>
      <c r="V74" s="781"/>
      <c r="W74" s="781"/>
      <c r="X74" s="781"/>
      <c r="Y74" s="781"/>
      <c r="Z74" s="781"/>
      <c r="AA74" s="781"/>
      <c r="AB74" s="781"/>
      <c r="AC74" s="781"/>
      <c r="AD74" s="781"/>
      <c r="AE74" s="781"/>
      <c r="AF74" s="781"/>
    </row>
    <row r="75" spans="1:32" s="91" customFormat="1" ht="15" customHeight="1">
      <c r="A75" s="196"/>
      <c r="B75" s="142"/>
      <c r="C75" s="779"/>
      <c r="D75" s="779"/>
      <c r="E75" s="779"/>
      <c r="F75" s="779"/>
      <c r="G75" s="779"/>
      <c r="H75" s="779"/>
      <c r="I75" s="779"/>
      <c r="J75" s="779"/>
      <c r="K75" s="779"/>
      <c r="L75" s="779"/>
      <c r="M75" s="779"/>
      <c r="N75" s="779"/>
      <c r="O75" s="779"/>
      <c r="P75" s="779"/>
      <c r="Q75" s="63"/>
      <c r="R75" s="143"/>
      <c r="S75" s="782"/>
      <c r="T75" s="782"/>
      <c r="U75" s="782"/>
      <c r="V75" s="782"/>
      <c r="W75" s="782"/>
      <c r="X75" s="782"/>
      <c r="Y75" s="782"/>
      <c r="Z75" s="782"/>
      <c r="AA75" s="782"/>
      <c r="AB75" s="782"/>
      <c r="AC75" s="782"/>
      <c r="AD75" s="782"/>
      <c r="AE75" s="782"/>
      <c r="AF75" s="782"/>
    </row>
    <row r="76" spans="1:32" s="91" customFormat="1" ht="15" customHeight="1">
      <c r="A76" s="196"/>
      <c r="B76" s="66"/>
      <c r="C76" s="785"/>
      <c r="D76" s="785"/>
      <c r="E76" s="785"/>
      <c r="F76" s="785"/>
      <c r="G76" s="785"/>
      <c r="H76" s="785"/>
      <c r="I76" s="785"/>
      <c r="J76" s="785"/>
      <c r="K76" s="785"/>
      <c r="L76" s="785"/>
      <c r="M76" s="785"/>
      <c r="N76" s="785"/>
      <c r="O76" s="785"/>
      <c r="P76" s="785"/>
      <c r="Q76" s="64"/>
      <c r="R76" s="143"/>
      <c r="S76" s="781"/>
      <c r="T76" s="781"/>
      <c r="U76" s="781"/>
      <c r="V76" s="781"/>
      <c r="W76" s="781"/>
      <c r="X76" s="781"/>
      <c r="Y76" s="781"/>
      <c r="Z76" s="781"/>
      <c r="AA76" s="781"/>
      <c r="AB76" s="781"/>
      <c r="AC76" s="781"/>
      <c r="AD76" s="781"/>
      <c r="AE76" s="781"/>
      <c r="AF76" s="781"/>
    </row>
    <row r="77" spans="1:32" s="91" customFormat="1" ht="13.5" customHeight="1">
      <c r="A77" s="196"/>
      <c r="B77" s="66"/>
      <c r="C77" s="779"/>
      <c r="D77" s="779"/>
      <c r="E77" s="779"/>
      <c r="F77" s="779"/>
      <c r="G77" s="779"/>
      <c r="H77" s="779"/>
      <c r="I77" s="779"/>
      <c r="J77" s="779"/>
      <c r="K77" s="779"/>
      <c r="L77" s="779"/>
      <c r="M77" s="779"/>
      <c r="N77" s="779"/>
      <c r="O77" s="779"/>
      <c r="P77" s="779"/>
      <c r="Q77" s="191"/>
      <c r="R77" s="143"/>
      <c r="S77" s="782"/>
      <c r="T77" s="782"/>
      <c r="U77" s="782"/>
      <c r="V77" s="782"/>
      <c r="W77" s="782"/>
      <c r="X77" s="782"/>
      <c r="Y77" s="782"/>
      <c r="Z77" s="782"/>
      <c r="AA77" s="782"/>
      <c r="AB77" s="782"/>
      <c r="AC77" s="782"/>
      <c r="AD77" s="782"/>
      <c r="AE77" s="782"/>
      <c r="AF77" s="782"/>
    </row>
    <row r="78" spans="1:32" ht="6" customHeight="1">
      <c r="A78" s="196"/>
      <c r="C78" s="127"/>
      <c r="D78" s="127"/>
      <c r="E78" s="91"/>
      <c r="F78" s="91"/>
      <c r="G78" s="91"/>
      <c r="H78" s="91"/>
      <c r="I78" s="91"/>
      <c r="J78" s="91"/>
      <c r="K78" s="91"/>
      <c r="L78" s="91"/>
      <c r="M78" s="91"/>
      <c r="N78" s="91"/>
      <c r="O78" s="91"/>
      <c r="P78" s="91"/>
      <c r="Q78" s="196"/>
    </row>
    <row r="79" spans="1:32" ht="13.5" customHeight="1"/>
  </sheetData>
  <sheetProtection sheet="1"/>
  <mergeCells count="143">
    <mergeCell ref="C77:P77"/>
    <mergeCell ref="S77:AF77"/>
    <mergeCell ref="C74:P74"/>
    <mergeCell ref="S74:AF74"/>
    <mergeCell ref="C75:P75"/>
    <mergeCell ref="S75:AF75"/>
    <mergeCell ref="C76:P76"/>
    <mergeCell ref="S76:AF76"/>
    <mergeCell ref="C71:P71"/>
    <mergeCell ref="S71:AF71"/>
    <mergeCell ref="C72:P72"/>
    <mergeCell ref="S72:AF72"/>
    <mergeCell ref="C73:P73"/>
    <mergeCell ref="S73:AF73"/>
    <mergeCell ref="C68:P68"/>
    <mergeCell ref="S68:AF68"/>
    <mergeCell ref="C69:P69"/>
    <mergeCell ref="S69:AF69"/>
    <mergeCell ref="C70:P70"/>
    <mergeCell ref="S70:AF70"/>
    <mergeCell ref="C65:P65"/>
    <mergeCell ref="S65:AF65"/>
    <mergeCell ref="C66:P66"/>
    <mergeCell ref="S66:AF66"/>
    <mergeCell ref="C67:P67"/>
    <mergeCell ref="S67:AF67"/>
    <mergeCell ref="C62:P62"/>
    <mergeCell ref="S62:AF62"/>
    <mergeCell ref="C63:P63"/>
    <mergeCell ref="S63:AF63"/>
    <mergeCell ref="C64:P64"/>
    <mergeCell ref="S64:AF64"/>
    <mergeCell ref="C59:P59"/>
    <mergeCell ref="S59:AF59"/>
    <mergeCell ref="C60:P60"/>
    <mergeCell ref="S60:AF60"/>
    <mergeCell ref="C61:P61"/>
    <mergeCell ref="S61:AF61"/>
    <mergeCell ref="C56:P56"/>
    <mergeCell ref="S56:AF56"/>
    <mergeCell ref="C57:P57"/>
    <mergeCell ref="S57:AF57"/>
    <mergeCell ref="C58:P58"/>
    <mergeCell ref="S58:AF58"/>
    <mergeCell ref="C53:P53"/>
    <mergeCell ref="S53:AF53"/>
    <mergeCell ref="C54:P54"/>
    <mergeCell ref="S54:AF54"/>
    <mergeCell ref="C55:P55"/>
    <mergeCell ref="S55:AF55"/>
    <mergeCell ref="C50:P50"/>
    <mergeCell ref="S50:AF50"/>
    <mergeCell ref="C51:P51"/>
    <mergeCell ref="S51:AF51"/>
    <mergeCell ref="C52:P52"/>
    <mergeCell ref="S52:AF52"/>
    <mergeCell ref="C47:P47"/>
    <mergeCell ref="S47:AF47"/>
    <mergeCell ref="C48:P48"/>
    <mergeCell ref="S48:AF48"/>
    <mergeCell ref="C49:P49"/>
    <mergeCell ref="S49:AF49"/>
    <mergeCell ref="AG40:AH40"/>
    <mergeCell ref="C44:D45"/>
    <mergeCell ref="S44:T45"/>
    <mergeCell ref="E45:P45"/>
    <mergeCell ref="U45:AF45"/>
    <mergeCell ref="C46:P46"/>
    <mergeCell ref="S46:AF46"/>
    <mergeCell ref="C36:P36"/>
    <mergeCell ref="S36:AF36"/>
    <mergeCell ref="C37:P37"/>
    <mergeCell ref="S37:AF37"/>
    <mergeCell ref="H39:L40"/>
    <mergeCell ref="X39:AB40"/>
    <mergeCell ref="C33:P33"/>
    <mergeCell ref="S33:AF33"/>
    <mergeCell ref="C34:P34"/>
    <mergeCell ref="S34:AF34"/>
    <mergeCell ref="C35:P35"/>
    <mergeCell ref="S35:AF35"/>
    <mergeCell ref="C30:P30"/>
    <mergeCell ref="S30:AF30"/>
    <mergeCell ref="C31:P31"/>
    <mergeCell ref="S31:AF31"/>
    <mergeCell ref="C32:P32"/>
    <mergeCell ref="S32:AF32"/>
    <mergeCell ref="C27:P27"/>
    <mergeCell ref="S27:AF27"/>
    <mergeCell ref="C28:P28"/>
    <mergeCell ref="S28:AF28"/>
    <mergeCell ref="C29:P29"/>
    <mergeCell ref="S29:AF29"/>
    <mergeCell ref="C24:P24"/>
    <mergeCell ref="S24:AF24"/>
    <mergeCell ref="C25:P25"/>
    <mergeCell ref="S25:AF25"/>
    <mergeCell ref="C26:P26"/>
    <mergeCell ref="S26:AF26"/>
    <mergeCell ref="C21:P21"/>
    <mergeCell ref="S21:AF21"/>
    <mergeCell ref="C22:P22"/>
    <mergeCell ref="S22:AF22"/>
    <mergeCell ref="C23:P23"/>
    <mergeCell ref="S23:AF23"/>
    <mergeCell ref="C18:P18"/>
    <mergeCell ref="S18:AF18"/>
    <mergeCell ref="C19:P19"/>
    <mergeCell ref="S19:AF19"/>
    <mergeCell ref="C20:P20"/>
    <mergeCell ref="S20:AF20"/>
    <mergeCell ref="C15:P15"/>
    <mergeCell ref="S15:AF15"/>
    <mergeCell ref="C16:P16"/>
    <mergeCell ref="S16:AF16"/>
    <mergeCell ref="C17:P17"/>
    <mergeCell ref="S17:AF17"/>
    <mergeCell ref="C12:P12"/>
    <mergeCell ref="S12:AF12"/>
    <mergeCell ref="C13:P13"/>
    <mergeCell ref="S13:AF13"/>
    <mergeCell ref="C14:P14"/>
    <mergeCell ref="S14:AF14"/>
    <mergeCell ref="C10:P10"/>
    <mergeCell ref="S10:AF10"/>
    <mergeCell ref="C11:P11"/>
    <mergeCell ref="S11:AF11"/>
    <mergeCell ref="C6:P6"/>
    <mergeCell ref="S6:AF6"/>
    <mergeCell ref="C7:P7"/>
    <mergeCell ref="S7:AF7"/>
    <mergeCell ref="C8:P8"/>
    <mergeCell ref="S8:AF8"/>
    <mergeCell ref="N1:P1"/>
    <mergeCell ref="F2:G3"/>
    <mergeCell ref="K2:L3"/>
    <mergeCell ref="Z2:AA3"/>
    <mergeCell ref="C4:D5"/>
    <mergeCell ref="S4:T5"/>
    <mergeCell ref="E5:P5"/>
    <mergeCell ref="U5:AF5"/>
    <mergeCell ref="C9:P9"/>
    <mergeCell ref="S9:AF9"/>
  </mergeCells>
  <phoneticPr fontId="195"/>
  <conditionalFormatting sqref="C47 S7 C7 S9 S11 S13 C49 C51 C53 C55 C17 C19 C21 C23 C25 C27 C29 C31 C33 C35 C37 S15 S17 S19 S21 S23 S25 S27 S29 S31 S33 C77 S35 S37 C9 C11 C13 C57 C59 C61 C63 C65 C67 C69 C71 C73 C75 C15 S47 S49 S51 S53 S55 S57 S59 S61 S63 S65 S67 S69 S71 S73 S75 S77">
    <cfRule type="expression" dxfId="219" priority="12" stopIfTrue="1">
      <formula>$D7="土"</formula>
    </cfRule>
    <cfRule type="expression" dxfId="218" priority="13" stopIfTrue="1">
      <formula>$D7="日"</formula>
    </cfRule>
  </conditionalFormatting>
  <conditionalFormatting sqref="AC41">
    <cfRule type="expression" dxfId="217" priority="11" stopIfTrue="1">
      <formula>$J$8+$AC$6=21</formula>
    </cfRule>
  </conditionalFormatting>
  <conditionalFormatting sqref="AD41">
    <cfRule type="expression" dxfId="216" priority="10" stopIfTrue="1">
      <formula>$J$8+$AD$6=21</formula>
    </cfRule>
  </conditionalFormatting>
  <conditionalFormatting sqref="AE41">
    <cfRule type="expression" dxfId="215" priority="9" stopIfTrue="1">
      <formula>$I$8+$U$6=21</formula>
    </cfRule>
  </conditionalFormatting>
  <conditionalFormatting sqref="AB41">
    <cfRule type="expression" dxfId="214" priority="8" stopIfTrue="1">
      <formula>$J$8+$AB$6=21</formula>
    </cfRule>
  </conditionalFormatting>
  <conditionalFormatting sqref="AA41">
    <cfRule type="cellIs" dxfId="213" priority="6" stopIfTrue="1" operator="between">
      <formula>"21"</formula>
      <formula>"22"</formula>
    </cfRule>
    <cfRule type="expression" dxfId="212" priority="7" stopIfTrue="1">
      <formula>$J$8+$AA$6=21</formula>
    </cfRule>
  </conditionalFormatting>
  <conditionalFormatting sqref="R6">
    <cfRule type="cellIs" dxfId="211" priority="5" stopIfTrue="1" operator="between">
      <formula>"1"</formula>
      <formula>"1"</formula>
    </cfRule>
  </conditionalFormatting>
  <conditionalFormatting sqref="E1:I1">
    <cfRule type="cellIs" dxfId="210" priority="4" stopIfTrue="1" operator="between">
      <formula>23</formula>
      <formula>23</formula>
    </cfRule>
  </conditionalFormatting>
  <conditionalFormatting sqref="D2">
    <cfRule type="cellIs" dxfId="209" priority="3" stopIfTrue="1" operator="between">
      <formula>24</formula>
      <formula>24</formula>
    </cfRule>
  </conditionalFormatting>
  <conditionalFormatting sqref="D1">
    <cfRule type="cellIs" dxfId="208" priority="1" stopIfTrue="1" operator="between">
      <formula>23</formula>
      <formula>23</formula>
    </cfRule>
    <cfRule type="cellIs" dxfId="207" priority="2" stopIfTrue="1" operator="between">
      <formula>24</formula>
      <formula>24</formula>
    </cfRule>
  </conditionalFormatting>
  <dataValidations count="1">
    <dataValidation imeMode="hiragana" allowBlank="1" showInputMessage="1" showErrorMessage="1" sqref="R23:R25 R27:R29 R11:R13 R15:R17 R19:R21 R7:R9"/>
  </dataValidations>
  <pageMargins left="0.24" right="0.15748031496062992" top="0.11811023622047245" bottom="0.11811023622047245" header="0.15" footer="0.11811023622047245"/>
  <pageSetup paperSize="9" scale="8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CONCATENATE(年表!C14)</f>
        <v>2</v>
      </c>
      <c r="D1" s="27" t="s">
        <v>1</v>
      </c>
      <c r="I1" s="528" t="str">
        <f>CONCATENATE(年表!F3)</f>
        <v>2021</v>
      </c>
      <c r="J1" s="528"/>
      <c r="K1" s="528"/>
      <c r="L1" s="530" t="s">
        <v>0</v>
      </c>
      <c r="Q1" s="229" t="str">
        <f>CONCATENATE(年表!C32)</f>
        <v>4</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CONCATENATE(年表!$A16)</f>
        <v/>
      </c>
      <c r="B3" s="278" t="str">
        <f>CONCATENATE(年表!$B16)</f>
        <v>1</v>
      </c>
      <c r="C3" s="278" t="str">
        <f>CONCATENATE(年表!$C16)</f>
        <v>2</v>
      </c>
      <c r="D3" s="278" t="str">
        <f>CONCATENATE(年表!$D16)</f>
        <v>3</v>
      </c>
      <c r="E3" s="278" t="str">
        <f>CONCATENATE(年表!$E16)</f>
        <v>4</v>
      </c>
      <c r="F3" s="278" t="str">
        <f>CONCATENATE(年表!$F16)</f>
        <v>5</v>
      </c>
      <c r="G3" s="279" t="str">
        <f>CONCATENATE(年表!$G16)</f>
        <v>6</v>
      </c>
      <c r="I3" s="531" t="str">
        <f>CONCATENATE(年表!$C23)</f>
        <v>3</v>
      </c>
      <c r="J3" s="531"/>
      <c r="K3" s="531"/>
      <c r="L3" s="532" t="s">
        <v>1</v>
      </c>
      <c r="M3" s="532"/>
      <c r="O3" s="280" t="str">
        <f>CONCATENATE(年表!$A34)</f>
        <v/>
      </c>
      <c r="P3" s="278" t="str">
        <f>CONCATENATE(年表!$B34)</f>
        <v/>
      </c>
      <c r="Q3" s="278" t="str">
        <f>CONCATENATE(年表!$C34)</f>
        <v/>
      </c>
      <c r="R3" s="278" t="str">
        <f>CONCATENATE(年表!$D34)</f>
        <v/>
      </c>
      <c r="S3" s="278" t="str">
        <f>CONCATENATE(年表!$E34)</f>
        <v>1</v>
      </c>
      <c r="T3" s="278" t="str">
        <f>CONCATENATE(年表!$F34)</f>
        <v>2</v>
      </c>
      <c r="U3" s="279" t="str">
        <f>CONCATENATE(年表!$G34)</f>
        <v>3</v>
      </c>
    </row>
    <row r="4" spans="1:21" s="1" customFormat="1" ht="24" customHeight="1">
      <c r="A4" s="280" t="str">
        <f>CONCATENATE(年表!$A17)</f>
        <v>7</v>
      </c>
      <c r="B4" s="278" t="str">
        <f>CONCATENATE(年表!$B17)</f>
        <v>8</v>
      </c>
      <c r="C4" s="278" t="str">
        <f>CONCATENATE(年表!$C17)</f>
        <v>9</v>
      </c>
      <c r="D4" s="278" t="str">
        <f>CONCATENATE(年表!$D17)</f>
        <v>10</v>
      </c>
      <c r="E4" s="278" t="str">
        <f>CONCATENATE(年表!$E17)</f>
        <v>11</v>
      </c>
      <c r="F4" s="278" t="str">
        <f>CONCATENATE(年表!$F17)</f>
        <v>12</v>
      </c>
      <c r="G4" s="279" t="str">
        <f>CONCATENATE(年表!$G17)</f>
        <v>13</v>
      </c>
      <c r="I4" s="531"/>
      <c r="J4" s="531"/>
      <c r="K4" s="531"/>
      <c r="L4" s="532"/>
      <c r="M4" s="532"/>
      <c r="O4" s="280" t="str">
        <f>CONCATENATE(年表!$A35)</f>
        <v>4</v>
      </c>
      <c r="P4" s="278" t="str">
        <f>CONCATENATE(年表!$B35)</f>
        <v>5</v>
      </c>
      <c r="Q4" s="278" t="str">
        <f>CONCATENATE(年表!$C35)</f>
        <v>6</v>
      </c>
      <c r="R4" s="278" t="str">
        <f>CONCATENATE(年表!$D35)</f>
        <v>7</v>
      </c>
      <c r="S4" s="278" t="str">
        <f>CONCATENATE(年表!$E35)</f>
        <v>8</v>
      </c>
      <c r="T4" s="278" t="str">
        <f>CONCATENATE(年表!$F35)</f>
        <v>9</v>
      </c>
      <c r="U4" s="279" t="str">
        <f>CONCATENATE(年表!$G35)</f>
        <v>10</v>
      </c>
    </row>
    <row r="5" spans="1:21" s="1" customFormat="1" ht="24" customHeight="1">
      <c r="A5" s="280" t="str">
        <f>CONCATENATE(年表!$A18)</f>
        <v>14</v>
      </c>
      <c r="B5" s="278" t="str">
        <f>CONCATENATE(年表!$B18)</f>
        <v>15</v>
      </c>
      <c r="C5" s="278" t="str">
        <f>CONCATENATE(年表!$C18)</f>
        <v>16</v>
      </c>
      <c r="D5" s="278" t="str">
        <f>CONCATENATE(年表!$D18)</f>
        <v>17</v>
      </c>
      <c r="E5" s="278" t="str">
        <f>CONCATENATE(年表!$E18)</f>
        <v>18</v>
      </c>
      <c r="F5" s="278" t="str">
        <f>CONCATENATE(年表!$F18)</f>
        <v>19</v>
      </c>
      <c r="G5" s="279" t="str">
        <f>CONCATENATE(年表!$G18)</f>
        <v>20</v>
      </c>
      <c r="I5" s="531"/>
      <c r="J5" s="531"/>
      <c r="K5" s="531"/>
      <c r="L5" s="532"/>
      <c r="M5" s="532"/>
      <c r="O5" s="280" t="str">
        <f>CONCATENATE(年表!$A36)</f>
        <v>11</v>
      </c>
      <c r="P5" s="278" t="str">
        <f>CONCATENATE(年表!$B36)</f>
        <v>12</v>
      </c>
      <c r="Q5" s="278" t="str">
        <f>CONCATENATE(年表!$C36)</f>
        <v>13</v>
      </c>
      <c r="R5" s="278" t="str">
        <f>CONCATENATE(年表!$D36)</f>
        <v>14</v>
      </c>
      <c r="S5" s="278" t="str">
        <f>CONCATENATE(年表!$E36)</f>
        <v>15</v>
      </c>
      <c r="T5" s="278" t="str">
        <f>CONCATENATE(年表!$F36)</f>
        <v>16</v>
      </c>
      <c r="U5" s="279" t="str">
        <f>CONCATENATE(年表!$G36)</f>
        <v>17</v>
      </c>
    </row>
    <row r="6" spans="1:21" s="1" customFormat="1" ht="24" customHeight="1">
      <c r="A6" s="280" t="str">
        <f>CONCATENATE(年表!$A19)</f>
        <v>21</v>
      </c>
      <c r="B6" s="278" t="str">
        <f>CONCATENATE(年表!$B19)</f>
        <v>22</v>
      </c>
      <c r="C6" s="278" t="str">
        <f>CONCATENATE(年表!$C19)</f>
        <v>23</v>
      </c>
      <c r="D6" s="278" t="str">
        <f>CONCATENATE(年表!$D19)</f>
        <v>24</v>
      </c>
      <c r="E6" s="278" t="str">
        <f>CONCATENATE(年表!$E19)</f>
        <v>25</v>
      </c>
      <c r="F6" s="278" t="str">
        <f>CONCATENATE(年表!$F19)</f>
        <v>26</v>
      </c>
      <c r="G6" s="279" t="str">
        <f>CONCATENATE(年表!$G19)</f>
        <v>27</v>
      </c>
      <c r="I6" s="531"/>
      <c r="J6" s="531"/>
      <c r="K6" s="531"/>
      <c r="L6" s="532"/>
      <c r="M6" s="532"/>
      <c r="O6" s="280" t="str">
        <f>CONCATENATE(年表!$A37)</f>
        <v>18</v>
      </c>
      <c r="P6" s="278" t="str">
        <f>CONCATENATE(年表!$B37)</f>
        <v>19</v>
      </c>
      <c r="Q6" s="278" t="str">
        <f>CONCATENATE(年表!$C37)</f>
        <v>20</v>
      </c>
      <c r="R6" s="278" t="str">
        <f>CONCATENATE(年表!$D37)</f>
        <v>21</v>
      </c>
      <c r="S6" s="278" t="str">
        <f>CONCATENATE(年表!$E37)</f>
        <v>22</v>
      </c>
      <c r="T6" s="278" t="str">
        <f>CONCATENATE(年表!$F37)</f>
        <v>23</v>
      </c>
      <c r="U6" s="279" t="str">
        <f>CONCATENATE(年表!$G37)</f>
        <v>24</v>
      </c>
    </row>
    <row r="7" spans="1:21" s="1" customFormat="1" ht="24" customHeight="1">
      <c r="A7" s="280" t="str">
        <f>CONCATENATE(年表!$A20)</f>
        <v>28</v>
      </c>
      <c r="B7" s="278" t="str">
        <f>CONCATENATE(年表!$B20)</f>
        <v/>
      </c>
      <c r="C7" s="278" t="str">
        <f>CONCATENATE(年表!$C20)</f>
        <v/>
      </c>
      <c r="D7" s="278" t="str">
        <f>CONCATENATE(年表!$D20)</f>
        <v/>
      </c>
      <c r="E7" s="278" t="str">
        <f>CONCATENATE(年表!$E20)</f>
        <v/>
      </c>
      <c r="F7" s="278" t="str">
        <f>CONCATENATE(年表!$F20)</f>
        <v/>
      </c>
      <c r="G7" s="279" t="str">
        <f>CONCATENATE(年表!$G20)</f>
        <v/>
      </c>
      <c r="H7" s="428">
        <f>INT(20.8431+0.242194*(年表!$F$3-1980)-INT((年表!$F$3-1980)/4))</f>
        <v>20</v>
      </c>
      <c r="I7" s="531"/>
      <c r="J7" s="531"/>
      <c r="K7" s="531"/>
      <c r="L7" s="532"/>
      <c r="M7" s="532"/>
      <c r="O7" s="280" t="str">
        <f>CONCATENATE(年表!$A38)</f>
        <v>25</v>
      </c>
      <c r="P7" s="278" t="str">
        <f>CONCATENATE(年表!$B38)</f>
        <v>26</v>
      </c>
      <c r="Q7" s="278" t="str">
        <f>CONCATENATE(年表!$C38)</f>
        <v>27</v>
      </c>
      <c r="R7" s="278" t="str">
        <f>CONCATENATE(年表!$D38)</f>
        <v>28</v>
      </c>
      <c r="S7" s="278" t="str">
        <f>CONCATENATE(年表!$E38)</f>
        <v>29</v>
      </c>
      <c r="T7" s="278" t="str">
        <f>CONCATENATE(年表!$F38)</f>
        <v>30</v>
      </c>
      <c r="U7" s="279" t="str">
        <f>CONCATENATE(年表!$G38)</f>
        <v/>
      </c>
    </row>
    <row r="8" spans="1:21" s="1" customFormat="1" ht="24" customHeight="1">
      <c r="A8" s="280" t="str">
        <f>CONCATENATE(年表!$A21)</f>
        <v/>
      </c>
      <c r="B8" s="278" t="str">
        <f>CONCATENATE(年表!$B21)</f>
        <v/>
      </c>
      <c r="C8" s="278" t="str">
        <f>CONCATENATE(年表!$C21)</f>
        <v/>
      </c>
      <c r="D8" s="278" t="str">
        <f>CONCATENATE(年表!$D21)</f>
        <v/>
      </c>
      <c r="E8" s="278" t="str">
        <f>CONCATENATE(年表!$E21)</f>
        <v/>
      </c>
      <c r="F8" s="278" t="str">
        <f>CONCATENATE(年表!$F21)</f>
        <v/>
      </c>
      <c r="G8" s="279" t="str">
        <f>CONCATENATE(年表!$G21)</f>
        <v/>
      </c>
      <c r="H8" s="429">
        <f>1-SIGN(MOD($I$1,4))</f>
        <v>0</v>
      </c>
      <c r="I8" s="531"/>
      <c r="J8" s="531"/>
      <c r="K8" s="531"/>
      <c r="L8" s="532"/>
      <c r="M8" s="532"/>
      <c r="O8" s="280" t="str">
        <f>CONCATENATE(年表!$A39)</f>
        <v/>
      </c>
      <c r="P8" s="278" t="str">
        <f>CONCATENATE(年表!$B39)</f>
        <v/>
      </c>
      <c r="Q8" s="278" t="str">
        <f>CONCATENATE(年表!$C39)</f>
        <v/>
      </c>
      <c r="R8" s="278" t="str">
        <f>CONCATENATE(年表!$D39)</f>
        <v/>
      </c>
      <c r="S8" s="278" t="str">
        <f>CONCATENATE(年表!$E39)</f>
        <v/>
      </c>
      <c r="T8" s="278" t="str">
        <f>CONCATENATE(年表!$F39)</f>
        <v/>
      </c>
      <c r="U8" s="279" t="str">
        <f>CONCATENATE(年表!$G39)</f>
        <v/>
      </c>
    </row>
    <row r="9" spans="1:21" ht="24" customHeight="1">
      <c r="A9" s="242"/>
      <c r="B9" s="241"/>
      <c r="C9" s="241"/>
      <c r="D9" s="241"/>
      <c r="E9" s="241"/>
      <c r="F9" s="241"/>
      <c r="G9" s="241"/>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00" t="str">
        <f>IF(年表!$S$59&lt;&gt;"L","",CONCATENATE(年表!$A25))</f>
        <v/>
      </c>
      <c r="B11" s="507" t="str">
        <f>IF(年表!$S$59&lt;&gt;"C","",CONCATENATE(年表!$A25))</f>
        <v/>
      </c>
      <c r="C11" s="248" t="str">
        <f>IF(年表!$S$59&lt;&gt;"R","",CONCATENATE(年表!$A25))</f>
        <v/>
      </c>
      <c r="D11" s="502" t="str">
        <f>IF(年表!$S$59&lt;&gt;"L","",CONCATENATE(年表!$B25))</f>
        <v/>
      </c>
      <c r="E11" s="524" t="str">
        <f>IF(年表!$S$59&lt;&gt;"C","",CONCATENATE(年表!$B25))</f>
        <v>1</v>
      </c>
      <c r="F11" s="249" t="str">
        <f>IF(年表!$S$59&lt;&gt;"R","",CONCATENATE(年表!$B25))</f>
        <v/>
      </c>
      <c r="G11" s="502" t="str">
        <f>IF(年表!$S$59&lt;&gt;"L","",CONCATENATE(年表!$C25))</f>
        <v/>
      </c>
      <c r="H11" s="524" t="str">
        <f>IF(年表!$S$59&lt;&gt;"C","",CONCATENATE(年表!$C25))</f>
        <v>2</v>
      </c>
      <c r="I11" s="247" t="str">
        <f>IF(年表!$S$59&lt;&gt;"R","",CONCATENATE(年表!$C25))</f>
        <v/>
      </c>
      <c r="J11" s="502" t="str">
        <f>IF(年表!$S$59&lt;&gt;"L","",CONCATENATE(年表!$D25))</f>
        <v/>
      </c>
      <c r="K11" s="524" t="str">
        <f>IF(年表!$S$59&lt;&gt;"C","",CONCATENATE(年表!$D25))</f>
        <v>3</v>
      </c>
      <c r="L11" s="249" t="str">
        <f>IF(年表!$S$59&lt;&gt;"R","",CONCATENATE(年表!$D25))</f>
        <v/>
      </c>
      <c r="M11" s="502" t="str">
        <f>IF(年表!$S$59&lt;&gt;"L","",CONCATENATE(年表!$E25))</f>
        <v/>
      </c>
      <c r="N11" s="524" t="str">
        <f>IF(年表!$S$59&lt;&gt;"C","",CONCATENATE(年表!$E25))</f>
        <v>4</v>
      </c>
      <c r="O11" s="249" t="str">
        <f>IF(年表!$S$59&lt;&gt;"R","",CONCATENATE(年表!$E25))</f>
        <v/>
      </c>
      <c r="P11" s="502" t="str">
        <f>IF(年表!$S$59&lt;&gt;"L","",CONCATENATE(年表!$F25))</f>
        <v/>
      </c>
      <c r="Q11" s="514" t="str">
        <f>IF(年表!$S$59&lt;&gt;"C","",CONCATENATE(年表!$F25))</f>
        <v>5</v>
      </c>
      <c r="R11" s="249" t="str">
        <f>IF(年表!$S$59&lt;&gt;"R","",CONCATENATE(年表!$F25))</f>
        <v/>
      </c>
      <c r="S11" s="512" t="str">
        <f>IF(年表!$S$59&lt;&gt;"L","",CONCATENATE(年表!$G25))</f>
        <v/>
      </c>
      <c r="T11" s="518" t="str">
        <f>IF(年表!$S$59&lt;&gt;"C","",CONCATENATE(年表!$G25))</f>
        <v>6</v>
      </c>
      <c r="U11" s="250" t="str">
        <f>IF(年表!$S$59&lt;&gt;"R","",CONCATENATE(年表!$G25))</f>
        <v/>
      </c>
    </row>
    <row r="12" spans="1:21" s="3" customFormat="1" ht="42.95" customHeight="1">
      <c r="A12" s="501"/>
      <c r="B12" s="508"/>
      <c r="C12" s="96"/>
      <c r="D12" s="503"/>
      <c r="E12" s="525"/>
      <c r="F12" s="96"/>
      <c r="G12" s="503"/>
      <c r="H12" s="525"/>
      <c r="I12" s="96"/>
      <c r="J12" s="503"/>
      <c r="K12" s="525"/>
      <c r="L12" s="96"/>
      <c r="M12" s="503"/>
      <c r="N12" s="525"/>
      <c r="O12" s="96"/>
      <c r="P12" s="503"/>
      <c r="Q12" s="515"/>
      <c r="R12" s="96"/>
      <c r="S12" s="513"/>
      <c r="T12" s="519"/>
      <c r="U12" s="96"/>
    </row>
    <row r="13" spans="1:21" s="3" customFormat="1" ht="42.95" customHeight="1">
      <c r="A13" s="94"/>
      <c r="B13" s="95"/>
      <c r="C13" s="96"/>
      <c r="D13" s="94"/>
      <c r="E13" s="95"/>
      <c r="F13" s="96"/>
      <c r="G13" s="94"/>
      <c r="H13" s="95"/>
      <c r="I13" s="96"/>
      <c r="J13" s="94"/>
      <c r="K13" s="95"/>
      <c r="L13" s="96"/>
      <c r="M13" s="94"/>
      <c r="N13" s="95"/>
      <c r="O13" s="96"/>
      <c r="P13" s="94"/>
      <c r="Q13" s="95"/>
      <c r="R13" s="96"/>
      <c r="S13" s="94"/>
      <c r="T13" s="95"/>
      <c r="U13" s="96"/>
    </row>
    <row r="14" spans="1:21" ht="38.25" customHeight="1">
      <c r="A14" s="97"/>
      <c r="B14" s="98"/>
      <c r="C14" s="99"/>
      <c r="D14" s="97"/>
      <c r="E14" s="98"/>
      <c r="F14" s="99"/>
      <c r="G14" s="97"/>
      <c r="H14" s="98"/>
      <c r="I14" s="99"/>
      <c r="J14" s="97"/>
      <c r="K14" s="98"/>
      <c r="L14" s="99"/>
      <c r="M14" s="97"/>
      <c r="N14" s="98"/>
      <c r="O14" s="99"/>
      <c r="P14" s="97"/>
      <c r="Q14" s="98"/>
      <c r="R14" s="99"/>
      <c r="S14" s="97"/>
      <c r="T14" s="98"/>
      <c r="U14" s="99"/>
    </row>
    <row r="15" spans="1:21" s="3" customFormat="1" ht="47.25" customHeight="1">
      <c r="A15" s="500" t="str">
        <f>IF(年表!$S$59&lt;&gt;"L","",CONCATENATE(年表!$A26))</f>
        <v/>
      </c>
      <c r="B15" s="507" t="str">
        <f>IF(年表!$S$59&lt;&gt;"C","",CONCATENATE(年表!$A26))</f>
        <v>7</v>
      </c>
      <c r="C15" s="248" t="str">
        <f>IF(年表!$S$59&lt;&gt;"R","",CONCATENATE(年表!$A26))</f>
        <v/>
      </c>
      <c r="D15" s="502" t="str">
        <f>IF(年表!$S$59&lt;&gt;"L","",CONCATENATE(年表!$B26))</f>
        <v/>
      </c>
      <c r="E15" s="524" t="str">
        <f>IF(年表!$S$59&lt;&gt;"C","",CONCATENATE(年表!$B26))</f>
        <v>8</v>
      </c>
      <c r="F15" s="249" t="str">
        <f>IF(年表!$S$59&lt;&gt;"R","",CONCATENATE(年表!$B26))</f>
        <v/>
      </c>
      <c r="G15" s="502" t="str">
        <f>IF(年表!$S$59&lt;&gt;"L","",CONCATENATE(年表!$C26))</f>
        <v/>
      </c>
      <c r="H15" s="524" t="str">
        <f>IF(年表!$S$59&lt;&gt;"C","",CONCATENATE(年表!$C26))</f>
        <v>9</v>
      </c>
      <c r="I15" s="247" t="str">
        <f>IF(年表!$S$59&lt;&gt;"R","",CONCATENATE(年表!$C26))</f>
        <v/>
      </c>
      <c r="J15" s="502" t="str">
        <f>IF(年表!$S$59&lt;&gt;"L","",CONCATENATE(年表!$D26))</f>
        <v/>
      </c>
      <c r="K15" s="524" t="str">
        <f>IF(年表!$S$59&lt;&gt;"C","",CONCATENATE(年表!$D26))</f>
        <v>10</v>
      </c>
      <c r="L15" s="249" t="str">
        <f>IF(年表!$S$59&lt;&gt;"R","",CONCATENATE(年表!$D26))</f>
        <v/>
      </c>
      <c r="M15" s="502" t="str">
        <f>IF(年表!$S$59&lt;&gt;"L","",CONCATENATE(年表!$E26))</f>
        <v/>
      </c>
      <c r="N15" s="514" t="str">
        <f>IF(年表!$S$59&lt;&gt;"C","",CONCATENATE(年表!$E26))</f>
        <v>11</v>
      </c>
      <c r="O15" s="249" t="str">
        <f>IF(年表!$S$59&lt;&gt;"R","",CONCATENATE(年表!$E26))</f>
        <v/>
      </c>
      <c r="P15" s="502" t="str">
        <f>IF(年表!$S$59&lt;&gt;"L","",CONCATENATE(年表!$F26))</f>
        <v/>
      </c>
      <c r="Q15" s="516" t="str">
        <f>IF(年表!$S$59&lt;&gt;"C","",CONCATENATE(年表!$F26))</f>
        <v>12</v>
      </c>
      <c r="R15" s="249" t="str">
        <f>IF(年表!$S$59&lt;&gt;"R","",CONCATENATE(年表!$F26))</f>
        <v/>
      </c>
      <c r="S15" s="512" t="str">
        <f>IF(年表!$S$59&lt;&gt;"L","",CONCATENATE(年表!$G26))</f>
        <v/>
      </c>
      <c r="T15" s="518" t="str">
        <f>IF(年表!$S$59&lt;&gt;"C","",CONCATENATE(年表!$G26))</f>
        <v>13</v>
      </c>
      <c r="U15" s="250" t="str">
        <f>IF(年表!$S$59&lt;&gt;"R","",CONCATENATE(年表!$G26))</f>
        <v/>
      </c>
    </row>
    <row r="16" spans="1:21" ht="42.95" customHeight="1">
      <c r="A16" s="501"/>
      <c r="B16" s="508"/>
      <c r="C16" s="96"/>
      <c r="D16" s="503"/>
      <c r="E16" s="525"/>
      <c r="F16" s="96"/>
      <c r="G16" s="503"/>
      <c r="H16" s="525"/>
      <c r="I16" s="96"/>
      <c r="J16" s="503"/>
      <c r="K16" s="525"/>
      <c r="L16" s="96"/>
      <c r="M16" s="503"/>
      <c r="N16" s="515"/>
      <c r="O16" s="96"/>
      <c r="P16" s="503"/>
      <c r="Q16" s="517"/>
      <c r="R16" s="96"/>
      <c r="S16" s="513"/>
      <c r="T16" s="519"/>
      <c r="U16" s="96"/>
    </row>
    <row r="17" spans="1:27" ht="42.95" customHeight="1">
      <c r="A17" s="94"/>
      <c r="B17" s="95"/>
      <c r="C17" s="96"/>
      <c r="D17" s="94"/>
      <c r="E17" s="95"/>
      <c r="F17" s="96"/>
      <c r="G17" s="94"/>
      <c r="H17" s="95"/>
      <c r="I17" s="96"/>
      <c r="J17" s="94"/>
      <c r="K17" s="95"/>
      <c r="L17" s="96"/>
      <c r="M17" s="94"/>
      <c r="N17" s="95"/>
      <c r="O17" s="96"/>
      <c r="P17" s="94"/>
      <c r="Q17" s="95"/>
      <c r="R17" s="96"/>
      <c r="S17" s="94"/>
      <c r="T17" s="95"/>
      <c r="U17" s="96"/>
    </row>
    <row r="18" spans="1:27" ht="38.25" customHeight="1">
      <c r="A18" s="97"/>
      <c r="B18" s="98"/>
      <c r="C18" s="99"/>
      <c r="D18" s="97"/>
      <c r="E18" s="98"/>
      <c r="F18" s="99"/>
      <c r="G18" s="97"/>
      <c r="H18" s="98"/>
      <c r="I18" s="99"/>
      <c r="J18" s="97"/>
      <c r="K18" s="98"/>
      <c r="L18" s="99"/>
      <c r="M18" s="97"/>
      <c r="N18" s="98"/>
      <c r="O18" s="99"/>
      <c r="P18" s="97"/>
      <c r="Q18" s="98"/>
      <c r="R18" s="99"/>
      <c r="S18" s="97"/>
      <c r="T18" s="98"/>
      <c r="U18" s="99"/>
    </row>
    <row r="19" spans="1:27" ht="47.25" customHeight="1">
      <c r="A19" s="500" t="str">
        <f>IF(年表!$S$59&lt;&gt;"L","",CONCATENATE(年表!$A27))</f>
        <v/>
      </c>
      <c r="B19" s="507" t="str">
        <f>IF(年表!$S$59&lt;&gt;"C","",CONCATENATE(年表!$A27))</f>
        <v>14</v>
      </c>
      <c r="C19" s="248" t="str">
        <f>IF(年表!$S$59&lt;&gt;"R","",CONCATENATE(年表!$A27))</f>
        <v/>
      </c>
      <c r="D19" s="502" t="str">
        <f>IF(年表!$S$59&lt;&gt;"L","",CONCATENATE(年表!$B27))</f>
        <v/>
      </c>
      <c r="E19" s="524" t="str">
        <f>IF(年表!$S$59&lt;&gt;"C","",CONCATENATE(年表!$B27))</f>
        <v>15</v>
      </c>
      <c r="F19" s="249" t="str">
        <f>IF(年表!$S$59&lt;&gt;"R","",CONCATENATE(年表!$B27))</f>
        <v/>
      </c>
      <c r="G19" s="502" t="str">
        <f>IF(年表!$S$59&lt;&gt;"L","",CONCATENATE(年表!$C27))</f>
        <v/>
      </c>
      <c r="H19" s="524" t="str">
        <f>IF(年表!$S$59&lt;&gt;"C","",CONCATENATE(年表!$C27))</f>
        <v>16</v>
      </c>
      <c r="I19" s="247" t="str">
        <f>IF(年表!$S$59&lt;&gt;"R","",CONCATENATE(年表!$C27))</f>
        <v/>
      </c>
      <c r="J19" s="502" t="str">
        <f>IF(年表!$S$59&lt;&gt;"L","",CONCATENATE(年表!$D27))</f>
        <v/>
      </c>
      <c r="K19" s="514" t="str">
        <f>IF(年表!$S$59&lt;&gt;"C","",CONCATENATE(年表!$D27))</f>
        <v>17</v>
      </c>
      <c r="L19" s="249" t="str">
        <f>IF(年表!$S$59&lt;&gt;"R","",CONCATENATE(年表!$D27))</f>
        <v/>
      </c>
      <c r="M19" s="502" t="str">
        <f>IF(年表!$S$59&lt;&gt;"L","",CONCATENATE(年表!$E27))</f>
        <v/>
      </c>
      <c r="N19" s="514" t="str">
        <f>IF(年表!$S$59&lt;&gt;"C","",CONCATENATE(年表!$E27))</f>
        <v>18</v>
      </c>
      <c r="O19" s="249" t="str">
        <f>IF(年表!$S$59&lt;&gt;"R","",CONCATENATE(年表!$E27))</f>
        <v/>
      </c>
      <c r="P19" s="502" t="str">
        <f>IF(年表!$S$59&lt;&gt;"L","",CONCATENATE(年表!$F27))</f>
        <v/>
      </c>
      <c r="Q19" s="514" t="str">
        <f>IF(年表!$S$59&lt;&gt;"C","",CONCATENATE(年表!$F27))</f>
        <v>19</v>
      </c>
      <c r="R19" s="249" t="str">
        <f>IF(年表!$S$59&lt;&gt;"R","",CONCATENATE(年表!$F27))</f>
        <v/>
      </c>
      <c r="S19" s="512" t="str">
        <f>IF(年表!$S$59&lt;&gt;"L","",CONCATENATE(年表!$G27))</f>
        <v/>
      </c>
      <c r="T19" s="518" t="str">
        <f>IF(年表!$S$59&lt;&gt;"C","",CONCATENATE(年表!$G27))</f>
        <v>20</v>
      </c>
      <c r="U19" s="250" t="str">
        <f>IF(年表!$S$59&lt;&gt;"R","",CONCATENATE(年表!$G27))</f>
        <v/>
      </c>
      <c r="Z19" s="483"/>
      <c r="AA19" s="483"/>
    </row>
    <row r="20" spans="1:27" ht="42.95" customHeight="1">
      <c r="A20" s="501"/>
      <c r="B20" s="508"/>
      <c r="C20" s="96"/>
      <c r="D20" s="503"/>
      <c r="E20" s="525"/>
      <c r="F20" s="96"/>
      <c r="G20" s="503"/>
      <c r="H20" s="525"/>
      <c r="I20" s="96"/>
      <c r="J20" s="503"/>
      <c r="K20" s="515"/>
      <c r="L20" s="96"/>
      <c r="M20" s="503"/>
      <c r="N20" s="515"/>
      <c r="O20" s="96"/>
      <c r="P20" s="503"/>
      <c r="Q20" s="515"/>
      <c r="R20" s="96"/>
      <c r="S20" s="513"/>
      <c r="T20" s="519"/>
      <c r="U20" s="96"/>
    </row>
    <row r="21" spans="1:27" ht="42.95" customHeight="1">
      <c r="A21" s="94"/>
      <c r="B21" s="95"/>
      <c r="C21" s="96"/>
      <c r="D21" s="94"/>
      <c r="E21" s="95"/>
      <c r="F21" s="96"/>
      <c r="G21" s="94"/>
      <c r="H21" s="95"/>
      <c r="I21" s="96"/>
      <c r="J21" s="94"/>
      <c r="K21" s="95"/>
      <c r="L21" s="96"/>
      <c r="M21" s="94"/>
      <c r="N21" s="95"/>
      <c r="O21" s="96"/>
      <c r="P21" s="521" t="str">
        <f>IF(VALUE(Q19)=$H$7,"春分の日","")</f>
        <v/>
      </c>
      <c r="Q21" s="522"/>
      <c r="R21" s="523"/>
      <c r="S21" s="521" t="str">
        <f>IF(VALUE(T19)=$H$7,"春分の日","")</f>
        <v>春分の日</v>
      </c>
      <c r="T21" s="522"/>
      <c r="U21" s="523"/>
    </row>
    <row r="22" spans="1:27" ht="38.25" customHeight="1">
      <c r="A22" s="97"/>
      <c r="B22" s="98"/>
      <c r="C22" s="99"/>
      <c r="D22" s="97"/>
      <c r="E22" s="98"/>
      <c r="F22" s="99"/>
      <c r="G22" s="97"/>
      <c r="H22" s="98"/>
      <c r="I22" s="99"/>
      <c r="J22" s="97"/>
      <c r="K22" s="98"/>
      <c r="L22" s="99"/>
      <c r="M22" s="97"/>
      <c r="N22" s="98"/>
      <c r="O22" s="99"/>
      <c r="P22" s="97"/>
      <c r="Q22" s="98"/>
      <c r="R22" s="99"/>
      <c r="S22" s="97"/>
      <c r="T22" s="98"/>
      <c r="U22" s="99"/>
    </row>
    <row r="23" spans="1:27" ht="47.25" customHeight="1">
      <c r="A23" s="500" t="str">
        <f>IF(年表!$S$59&lt;&gt;"L","",CONCATENATE(年表!$A28))</f>
        <v/>
      </c>
      <c r="B23" s="507" t="str">
        <f>IF(年表!$S$59&lt;&gt;"C","",CONCATENATE(年表!$A28))</f>
        <v>21</v>
      </c>
      <c r="C23" s="248" t="str">
        <f>IF(年表!$S$59&lt;&gt;"R","",CONCATENATE(年表!$A28))</f>
        <v/>
      </c>
      <c r="D23" s="502" t="str">
        <f>IF(年表!$S$59&lt;&gt;"L","",CONCATENATE(年表!$B28))</f>
        <v/>
      </c>
      <c r="E23" s="524" t="str">
        <f>IF(年表!$S$59&lt;&gt;"C","",CONCATENATE(年表!$B28))</f>
        <v>22</v>
      </c>
      <c r="F23" s="249" t="str">
        <f>IF(年表!$S$59&lt;&gt;"R","",CONCATENATE(年表!$B28))</f>
        <v/>
      </c>
      <c r="G23" s="502" t="str">
        <f>IF(年表!$S$59&lt;&gt;"L","",CONCATENATE(年表!$C28))</f>
        <v/>
      </c>
      <c r="H23" s="524" t="str">
        <f>IF(年表!$S$59&lt;&gt;"C","",CONCATENATE(年表!$C28))</f>
        <v>23</v>
      </c>
      <c r="I23" s="247" t="str">
        <f>IF(年表!$S$59&lt;&gt;"R","",CONCATENATE(年表!$C28))</f>
        <v/>
      </c>
      <c r="J23" s="502" t="str">
        <f>IF(年表!$S$59&lt;&gt;"L","",CONCATENATE(年表!$D28))</f>
        <v/>
      </c>
      <c r="K23" s="514" t="str">
        <f>IF(年表!$S$59&lt;&gt;"C","",CONCATENATE(年表!$D28))</f>
        <v>24</v>
      </c>
      <c r="L23" s="249" t="str">
        <f>IF(年表!$S$59&lt;&gt;"R","",CONCATENATE(年表!$D28))</f>
        <v/>
      </c>
      <c r="M23" s="502" t="str">
        <f>IF(年表!$S$59&lt;&gt;"L","",CONCATENATE(年表!$E28))</f>
        <v/>
      </c>
      <c r="N23" s="514" t="str">
        <f>IF(年表!$S$59&lt;&gt;"C","",CONCATENATE(年表!$E28))</f>
        <v>25</v>
      </c>
      <c r="O23" s="249" t="str">
        <f>IF(年表!$S$59&lt;&gt;"R","",CONCATENATE(年表!$E28))</f>
        <v/>
      </c>
      <c r="P23" s="502" t="str">
        <f>IF(年表!$S$59&lt;&gt;"L","",CONCATENATE(年表!$F28))</f>
        <v/>
      </c>
      <c r="Q23" s="516" t="str">
        <f>IF(年表!$S$59&lt;&gt;"C","",CONCATENATE(年表!$F28))</f>
        <v>26</v>
      </c>
      <c r="R23" s="249" t="str">
        <f>IF(年表!$S$59&lt;&gt;"R","",CONCATENATE(年表!$F28))</f>
        <v/>
      </c>
      <c r="S23" s="512" t="str">
        <f>IF(年表!$S$59&lt;&gt;"L","",CONCATENATE(年表!$G28))</f>
        <v/>
      </c>
      <c r="T23" s="518" t="str">
        <f>IF(年表!$S$59&lt;&gt;"C","",CONCATENATE(年表!$G28))</f>
        <v>27</v>
      </c>
      <c r="U23" s="250" t="str">
        <f>IF(年表!$S$59&lt;&gt;"R","",CONCATENATE(年表!$G28))</f>
        <v/>
      </c>
    </row>
    <row r="24" spans="1:27" ht="42.95" customHeight="1">
      <c r="A24" s="501"/>
      <c r="B24" s="508"/>
      <c r="C24" s="96"/>
      <c r="D24" s="503"/>
      <c r="E24" s="525"/>
      <c r="F24" s="277"/>
      <c r="G24" s="503"/>
      <c r="H24" s="525"/>
      <c r="I24" s="96"/>
      <c r="J24" s="503"/>
      <c r="K24" s="515"/>
      <c r="L24" s="96"/>
      <c r="M24" s="503"/>
      <c r="N24" s="515"/>
      <c r="O24" s="96"/>
      <c r="P24" s="503"/>
      <c r="Q24" s="517"/>
      <c r="R24" s="96"/>
      <c r="S24" s="513"/>
      <c r="T24" s="519"/>
      <c r="U24" s="96"/>
    </row>
    <row r="25" spans="1:27" ht="42.95" customHeight="1">
      <c r="A25" s="521" t="str">
        <f>IF(VALUE(B23)=$H$7,"春分の日","")</f>
        <v/>
      </c>
      <c r="B25" s="522"/>
      <c r="C25" s="523"/>
      <c r="D25" s="521" t="str">
        <f t="shared" ref="D25" si="0">IF(VALUE(E23)=$H$7,"春分の日","")</f>
        <v/>
      </c>
      <c r="E25" s="522"/>
      <c r="F25" s="523"/>
      <c r="G25" s="521" t="str">
        <f t="shared" ref="G25" si="1">IF(VALUE(H23)=$H$7,"春分の日","")</f>
        <v/>
      </c>
      <c r="H25" s="522"/>
      <c r="I25" s="523"/>
      <c r="J25" s="521" t="str">
        <f t="shared" ref="J25" si="2">IF(VALUE(K23)=$H$7,"春分の日","")</f>
        <v/>
      </c>
      <c r="K25" s="522"/>
      <c r="L25" s="523"/>
      <c r="M25" s="521" t="str">
        <f>IF(VALUE(N23)=$H$7,"春分の日","")</f>
        <v/>
      </c>
      <c r="N25" s="522"/>
      <c r="O25" s="523"/>
      <c r="P25" s="521" t="str">
        <f t="shared" ref="P25" si="3">IF(CONCATENATE(P23,Q23)&lt;&gt;"21","","春分の日")</f>
        <v/>
      </c>
      <c r="Q25" s="522"/>
      <c r="R25" s="523"/>
      <c r="S25" s="521"/>
      <c r="T25" s="522"/>
      <c r="U25" s="523"/>
    </row>
    <row r="26" spans="1:27" ht="38.25" customHeight="1">
      <c r="A26" s="97"/>
      <c r="B26" s="98"/>
      <c r="C26" s="99"/>
      <c r="D26" s="97"/>
      <c r="E26" s="98"/>
      <c r="F26" s="99"/>
      <c r="G26" s="97"/>
      <c r="H26" s="98"/>
      <c r="I26" s="99"/>
      <c r="J26" s="97"/>
      <c r="K26" s="98"/>
      <c r="L26" s="99"/>
      <c r="M26" s="97"/>
      <c r="N26" s="98"/>
      <c r="O26" s="99"/>
      <c r="P26" s="97"/>
      <c r="Q26" s="98"/>
      <c r="R26" s="99"/>
      <c r="S26" s="97"/>
      <c r="T26" s="98"/>
      <c r="U26" s="99"/>
    </row>
    <row r="27" spans="1:27" ht="47.25" customHeight="1">
      <c r="A27" s="500" t="str">
        <f>IF(年表!$S$59&lt;&gt;"L","",CONCATENATE(年表!$A29))</f>
        <v/>
      </c>
      <c r="B27" s="507" t="str">
        <f>IF(年表!$S$59&lt;&gt;"C","",CONCATENATE(年表!$A29))</f>
        <v>28</v>
      </c>
      <c r="C27" s="248" t="str">
        <f>IF(年表!$S$59&lt;&gt;"R","",CONCATENATE(年表!$A29))</f>
        <v/>
      </c>
      <c r="D27" s="502" t="str">
        <f>IF(年表!$S$59&lt;&gt;"L","",CONCATENATE(年表!$B29))</f>
        <v/>
      </c>
      <c r="E27" s="524" t="str">
        <f>IF(年表!$S$59&lt;&gt;"C","",CONCATENATE(年表!$B29))</f>
        <v>29</v>
      </c>
      <c r="F27" s="249" t="str">
        <f>IF(年表!$S$59&lt;&gt;"R","",CONCATENATE(年表!$B29))</f>
        <v/>
      </c>
      <c r="G27" s="502" t="str">
        <f>IF(年表!$S$59&lt;&gt;"L","",CONCATENATE(年表!$C29))</f>
        <v/>
      </c>
      <c r="H27" s="524" t="str">
        <f>IF(年表!$S$59&lt;&gt;"C","",CONCATENATE(年表!$C29))</f>
        <v>30</v>
      </c>
      <c r="I27" s="247" t="str">
        <f>IF(年表!$S$59&lt;&gt;"R","",CONCATENATE(年表!$C29))</f>
        <v/>
      </c>
      <c r="J27" s="502" t="str">
        <f>IF(年表!$S$59&lt;&gt;"L","",CONCATENATE(年表!$D29))</f>
        <v/>
      </c>
      <c r="K27" s="524" t="str">
        <f>IF(年表!$S$59&lt;&gt;"C","",CONCATENATE(年表!$D29))</f>
        <v>31</v>
      </c>
      <c r="L27" s="249" t="str">
        <f>IF(年表!$S$59&lt;&gt;"R","",CONCATENATE(年表!$D29))</f>
        <v/>
      </c>
      <c r="M27" s="502" t="str">
        <f>IF(年表!$S$59&lt;&gt;"L","",CONCATENATE(年表!$E29))</f>
        <v/>
      </c>
      <c r="N27" s="547" t="str">
        <f>IF(年表!$S$59&lt;&gt;"C","",CONCATENATE(年表!$E29))</f>
        <v/>
      </c>
      <c r="O27" s="249" t="str">
        <f>IF(年表!$S$59&lt;&gt;"R","",CONCATENATE(年表!$E29))</f>
        <v/>
      </c>
      <c r="P27" s="502" t="str">
        <f>IF(年表!$S$59&lt;&gt;"L","",CONCATENATE(年表!$F29))</f>
        <v/>
      </c>
      <c r="Q27" s="524" t="str">
        <f>IF(年表!$S$59&lt;&gt;"C","",CONCATENATE(年表!$F29))</f>
        <v/>
      </c>
      <c r="R27" s="249" t="str">
        <f>IF(年表!$S$59&lt;&gt;"R","",CONCATENATE(年表!$F29))</f>
        <v/>
      </c>
      <c r="S27" s="545" t="str">
        <f>IF(年表!$S$59&lt;&gt;"L","",CONCATENATE(年表!$G29))</f>
        <v/>
      </c>
      <c r="T27" s="543" t="str">
        <f>IF(年表!$S$59&lt;&gt;"C","",CONCATENATE(年表!$G29))</f>
        <v/>
      </c>
      <c r="U27" s="255" t="str">
        <f>IF(年表!$S$59&lt;&gt;"R","",CONCATENATE(年表!$G29))</f>
        <v/>
      </c>
    </row>
    <row r="28" spans="1:27" ht="42.95" customHeight="1">
      <c r="A28" s="501"/>
      <c r="B28" s="508"/>
      <c r="C28" s="96"/>
      <c r="D28" s="503"/>
      <c r="E28" s="525"/>
      <c r="F28" s="96"/>
      <c r="G28" s="503"/>
      <c r="H28" s="525"/>
      <c r="I28" s="96"/>
      <c r="J28" s="503"/>
      <c r="K28" s="525"/>
      <c r="L28" s="96"/>
      <c r="M28" s="503"/>
      <c r="N28" s="548"/>
      <c r="O28" s="96"/>
      <c r="P28" s="503"/>
      <c r="Q28" s="525"/>
      <c r="R28" s="96"/>
      <c r="S28" s="546"/>
      <c r="T28" s="544"/>
      <c r="U28" s="96"/>
    </row>
    <row r="29" spans="1:27" ht="42.95" customHeight="1">
      <c r="A29" s="94"/>
      <c r="B29" s="95"/>
      <c r="C29" s="96"/>
      <c r="D29" s="94"/>
      <c r="E29" s="95"/>
      <c r="F29" s="96"/>
      <c r="G29" s="94"/>
      <c r="H29" s="95"/>
      <c r="I29" s="96"/>
      <c r="J29" s="94"/>
      <c r="K29" s="95"/>
      <c r="L29" s="96"/>
      <c r="M29" s="94"/>
      <c r="N29" s="95"/>
      <c r="O29" s="96"/>
      <c r="P29" s="94"/>
      <c r="Q29" s="95"/>
      <c r="R29" s="96"/>
      <c r="S29" s="94"/>
      <c r="T29" s="95"/>
      <c r="U29" s="96"/>
    </row>
    <row r="30" spans="1:27" ht="38.25" customHeight="1">
      <c r="A30" s="97"/>
      <c r="B30" s="98"/>
      <c r="C30" s="99"/>
      <c r="D30" s="97"/>
      <c r="E30" s="98"/>
      <c r="F30" s="99"/>
      <c r="G30" s="97"/>
      <c r="H30" s="98"/>
      <c r="I30" s="99"/>
      <c r="J30" s="97"/>
      <c r="K30" s="98"/>
      <c r="L30" s="99"/>
      <c r="M30" s="97"/>
      <c r="N30" s="98"/>
      <c r="O30" s="99"/>
      <c r="P30" s="97"/>
      <c r="Q30" s="98"/>
      <c r="R30" s="99"/>
      <c r="S30" s="97"/>
      <c r="T30" s="98"/>
      <c r="U30" s="99"/>
    </row>
    <row r="31" spans="1:27" ht="47.25" customHeight="1">
      <c r="A31" s="500" t="str">
        <f>IF(年表!$S$59&lt;&gt;"L","",CONCATENATE(年表!$A30))</f>
        <v/>
      </c>
      <c r="B31" s="507" t="str">
        <f>IF(年表!$S$59&lt;&gt;"C","",CONCATENATE(年表!$A30))</f>
        <v/>
      </c>
      <c r="C31" s="248" t="str">
        <f>IF(年表!$S$59&lt;&gt;"R","",CONCATENATE(年表!$A30))</f>
        <v/>
      </c>
      <c r="D31" s="502" t="str">
        <f>IF(年表!$S$59&lt;&gt;"L","",CONCATENATE(年表!$B30))</f>
        <v/>
      </c>
      <c r="E31" s="524" t="str">
        <f>IF(年表!$S$59&lt;&gt;"C","",CONCATENATE(年表!$B30))</f>
        <v/>
      </c>
      <c r="F31" s="249" t="str">
        <f>IF(年表!$S$59&lt;&gt;"R","",CONCATENATE(年表!$B30))</f>
        <v/>
      </c>
      <c r="G31" s="502" t="str">
        <f>IF(年表!$S$59&lt;&gt;"L","",CONCATENATE(年表!$C30))</f>
        <v/>
      </c>
      <c r="H31" s="524" t="str">
        <f>IF(年表!$S$59&lt;&gt;"C","",CONCATENATE(年表!$C30))</f>
        <v/>
      </c>
      <c r="I31" s="247" t="str">
        <f>IF(年表!$S$59&lt;&gt;"R","",CONCATENATE(年表!$C30))</f>
        <v/>
      </c>
      <c r="J31" s="502" t="str">
        <f>IF(年表!$S$59&lt;&gt;"L","",CONCATENATE(年表!$D30))</f>
        <v/>
      </c>
      <c r="K31" s="524" t="str">
        <f>IF(年表!$S$59&lt;&gt;"C","",CONCATENATE(年表!$D30))</f>
        <v/>
      </c>
      <c r="L31" s="249" t="str">
        <f>IF(年表!$S$59&lt;&gt;"R","",CONCATENATE(年表!$D30))</f>
        <v/>
      </c>
      <c r="M31" s="502" t="str">
        <f>IF(年表!$S$59&lt;&gt;"L","",CONCATENATE(年表!$E30))</f>
        <v/>
      </c>
      <c r="N31" s="524" t="str">
        <f>IF(年表!$S$59&lt;&gt;"C","",CONCATENATE(年表!$E30))</f>
        <v/>
      </c>
      <c r="O31" s="249" t="str">
        <f>IF(年表!$S$59&lt;&gt;"R","",CONCATENATE(年表!$E30))</f>
        <v/>
      </c>
      <c r="P31" s="502" t="str">
        <f>IF(年表!$S$59&lt;&gt;"L","",CONCATENATE(年表!$F30))</f>
        <v/>
      </c>
      <c r="Q31" s="524" t="str">
        <f>IF(年表!$S$59&lt;&gt;"C","",CONCATENATE(年表!$F30))</f>
        <v/>
      </c>
      <c r="R31" s="249" t="str">
        <f>IF(年表!$S$59&lt;&gt;"R","",CONCATENATE(年表!$F30))</f>
        <v/>
      </c>
      <c r="S31" s="512" t="str">
        <f>IF(年表!$S$59&lt;&gt;"L","",CONCATENATE(年表!$G30))</f>
        <v/>
      </c>
      <c r="T31" s="518" t="str">
        <f>IF(年表!$S$59&lt;&gt;"C","",CONCATENATE(年表!$G30))</f>
        <v/>
      </c>
      <c r="U31" s="250" t="str">
        <f>IF(年表!$S$59&lt;&gt;"R","",CONCATENATE(年表!$G30))</f>
        <v/>
      </c>
    </row>
    <row r="32" spans="1:27" ht="42.95" customHeight="1">
      <c r="A32" s="501"/>
      <c r="B32" s="508"/>
      <c r="C32" s="96"/>
      <c r="D32" s="503"/>
      <c r="E32" s="525"/>
      <c r="F32" s="96"/>
      <c r="G32" s="503"/>
      <c r="H32" s="525"/>
      <c r="I32" s="96"/>
      <c r="J32" s="503"/>
      <c r="K32" s="525"/>
      <c r="L32" s="96"/>
      <c r="M32" s="503"/>
      <c r="N32" s="525"/>
      <c r="O32" s="96"/>
      <c r="P32" s="503"/>
      <c r="Q32" s="525"/>
      <c r="R32" s="96"/>
      <c r="S32" s="513"/>
      <c r="T32" s="519"/>
      <c r="U32" s="96"/>
    </row>
    <row r="33" spans="1:21" ht="42.95" customHeight="1">
      <c r="A33" s="94"/>
      <c r="B33" s="95"/>
      <c r="C33" s="96"/>
      <c r="D33" s="94"/>
      <c r="E33" s="95"/>
      <c r="F33" s="96"/>
      <c r="G33" s="94"/>
      <c r="H33" s="95"/>
      <c r="I33" s="96"/>
      <c r="J33" s="94"/>
      <c r="K33" s="95"/>
      <c r="L33" s="96"/>
      <c r="M33" s="94"/>
      <c r="N33" s="95"/>
      <c r="O33" s="96"/>
      <c r="P33" s="94"/>
      <c r="Q33" s="95"/>
      <c r="R33" s="96"/>
      <c r="S33" s="94"/>
      <c r="T33" s="95"/>
      <c r="U33" s="96"/>
    </row>
    <row r="34" spans="1:21" ht="38.25" customHeight="1">
      <c r="A34" s="97"/>
      <c r="B34" s="98"/>
      <c r="C34" s="99"/>
      <c r="D34" s="97"/>
      <c r="E34" s="98"/>
      <c r="F34" s="99"/>
      <c r="G34" s="97"/>
      <c r="H34" s="98"/>
      <c r="I34" s="99"/>
      <c r="J34" s="97"/>
      <c r="K34" s="98"/>
      <c r="L34" s="99"/>
      <c r="M34" s="97"/>
      <c r="N34" s="98"/>
      <c r="O34" s="99"/>
      <c r="P34" s="97"/>
      <c r="Q34" s="98"/>
      <c r="R34" s="99"/>
      <c r="S34" s="97"/>
      <c r="T34" s="98"/>
      <c r="U34" s="99"/>
    </row>
    <row r="35" spans="1:21">
      <c r="G35" s="91"/>
      <c r="H35" s="91"/>
      <c r="I35" s="91"/>
    </row>
  </sheetData>
  <mergeCells count="105">
    <mergeCell ref="D19:D20"/>
    <mergeCell ref="R9:U9"/>
    <mergeCell ref="A10:C10"/>
    <mergeCell ref="D10:F10"/>
    <mergeCell ref="M10:O10"/>
    <mergeCell ref="P10:R10"/>
    <mergeCell ref="S10:U10"/>
    <mergeCell ref="P11:P12"/>
    <mergeCell ref="T19:T20"/>
    <mergeCell ref="A15:A16"/>
    <mergeCell ref="B15:B16"/>
    <mergeCell ref="A19:A20"/>
    <mergeCell ref="B19:B20"/>
    <mergeCell ref="E15:E16"/>
    <mergeCell ref="G15:G16"/>
    <mergeCell ref="D15:D16"/>
    <mergeCell ref="E19:E20"/>
    <mergeCell ref="H19:H20"/>
    <mergeCell ref="G19:G20"/>
    <mergeCell ref="A11:A12"/>
    <mergeCell ref="D11:D12"/>
    <mergeCell ref="G11:G12"/>
    <mergeCell ref="J11:J12"/>
    <mergeCell ref="B11:B12"/>
    <mergeCell ref="E11:E12"/>
    <mergeCell ref="H11:H12"/>
    <mergeCell ref="K11:K12"/>
    <mergeCell ref="M11:M12"/>
    <mergeCell ref="Q19:Q20"/>
    <mergeCell ref="S23:S24"/>
    <mergeCell ref="S21:U21"/>
    <mergeCell ref="P23:P24"/>
    <mergeCell ref="M23:M24"/>
    <mergeCell ref="N19:N20"/>
    <mergeCell ref="P21:R21"/>
    <mergeCell ref="I1:K2"/>
    <mergeCell ref="G10:I10"/>
    <mergeCell ref="L1:L2"/>
    <mergeCell ref="I3:K8"/>
    <mergeCell ref="L3:M8"/>
    <mergeCell ref="J10:L10"/>
    <mergeCell ref="T11:T12"/>
    <mergeCell ref="T15:T16"/>
    <mergeCell ref="N11:N12"/>
    <mergeCell ref="Q11:Q12"/>
    <mergeCell ref="H15:H16"/>
    <mergeCell ref="D23:D24"/>
    <mergeCell ref="H23:H24"/>
    <mergeCell ref="M27:M28"/>
    <mergeCell ref="E27:E28"/>
    <mergeCell ref="J25:L25"/>
    <mergeCell ref="G25:I25"/>
    <mergeCell ref="A23:A24"/>
    <mergeCell ref="A27:A28"/>
    <mergeCell ref="D27:D28"/>
    <mergeCell ref="A25:C25"/>
    <mergeCell ref="D25:F25"/>
    <mergeCell ref="E23:E24"/>
    <mergeCell ref="B23:B24"/>
    <mergeCell ref="J23:J24"/>
    <mergeCell ref="G23:G24"/>
    <mergeCell ref="M25:O25"/>
    <mergeCell ref="N23:N24"/>
    <mergeCell ref="K23:K24"/>
    <mergeCell ref="P25:R25"/>
    <mergeCell ref="S25:U25"/>
    <mergeCell ref="M31:M32"/>
    <mergeCell ref="Q31:Q32"/>
    <mergeCell ref="J31:J32"/>
    <mergeCell ref="K31:K32"/>
    <mergeCell ref="N27:N28"/>
    <mergeCell ref="P27:P28"/>
    <mergeCell ref="S11:S12"/>
    <mergeCell ref="S15:S16"/>
    <mergeCell ref="P15:P16"/>
    <mergeCell ref="M15:M16"/>
    <mergeCell ref="J15:J16"/>
    <mergeCell ref="K15:K16"/>
    <mergeCell ref="Q15:Q16"/>
    <mergeCell ref="N15:N16"/>
    <mergeCell ref="J19:J20"/>
    <mergeCell ref="N31:N32"/>
    <mergeCell ref="T23:T24"/>
    <mergeCell ref="Q23:Q24"/>
    <mergeCell ref="P19:P20"/>
    <mergeCell ref="S19:S20"/>
    <mergeCell ref="K19:K20"/>
    <mergeCell ref="M19:M20"/>
    <mergeCell ref="A31:A32"/>
    <mergeCell ref="D31:D32"/>
    <mergeCell ref="T27:T28"/>
    <mergeCell ref="B27:B28"/>
    <mergeCell ref="S27:S28"/>
    <mergeCell ref="T31:T32"/>
    <mergeCell ref="B31:B32"/>
    <mergeCell ref="E31:E32"/>
    <mergeCell ref="H31:H32"/>
    <mergeCell ref="G31:G32"/>
    <mergeCell ref="J27:J28"/>
    <mergeCell ref="H27:H28"/>
    <mergeCell ref="K27:K28"/>
    <mergeCell ref="G27:G28"/>
    <mergeCell ref="S31:S32"/>
    <mergeCell ref="P31:P32"/>
    <mergeCell ref="Q27:Q28"/>
  </mergeCells>
  <phoneticPr fontId="2"/>
  <conditionalFormatting sqref="S19:U19">
    <cfRule type="expression" dxfId="2073" priority="18" stopIfTrue="1">
      <formula>$H$7=VALUE($T$19)</formula>
    </cfRule>
  </conditionalFormatting>
  <conditionalFormatting sqref="P19 R19">
    <cfRule type="expression" dxfId="2072" priority="19" stopIfTrue="1">
      <formula>$H$7=VALUE(Q19)</formula>
    </cfRule>
  </conditionalFormatting>
  <conditionalFormatting sqref="A23:C23">
    <cfRule type="cellIs" dxfId="2071" priority="21" stopIfTrue="1" operator="between">
      <formula>"21"</formula>
      <formula>"21"</formula>
    </cfRule>
  </conditionalFormatting>
  <conditionalFormatting sqref="G4 C5">
    <cfRule type="cellIs" dxfId="2070" priority="22" stopIfTrue="1" operator="equal">
      <formula>"11"</formula>
    </cfRule>
  </conditionalFormatting>
  <conditionalFormatting sqref="B5">
    <cfRule type="cellIs" dxfId="2069" priority="23" stopIfTrue="1" operator="between">
      <formula>"11"</formula>
      <formula>"12"</formula>
    </cfRule>
  </conditionalFormatting>
  <conditionalFormatting sqref="Q7:U7">
    <cfRule type="cellIs" dxfId="2068" priority="24" stopIfTrue="1" operator="between">
      <formula>"29"</formula>
      <formula>"29"</formula>
    </cfRule>
  </conditionalFormatting>
  <conditionalFormatting sqref="P7">
    <cfRule type="cellIs" dxfId="2067" priority="25" stopIfTrue="1" operator="between">
      <formula>"29"</formula>
      <formula>"30"</formula>
    </cfRule>
  </conditionalFormatting>
  <conditionalFormatting sqref="E23">
    <cfRule type="expression" dxfId="2066" priority="26" stopIfTrue="1">
      <formula>$H$7+1=VALUE(E23)</formula>
    </cfRule>
  </conditionalFormatting>
  <conditionalFormatting sqref="D23">
    <cfRule type="expression" dxfId="2065" priority="28" stopIfTrue="1">
      <formula>$H$8+$D$23=21</formula>
    </cfRule>
    <cfRule type="expression" dxfId="2064" priority="29" stopIfTrue="1">
      <formula>$H$8+$D$23=22</formula>
    </cfRule>
  </conditionalFormatting>
  <conditionalFormatting sqref="F23">
    <cfRule type="expression" dxfId="2063" priority="30" stopIfTrue="1">
      <formula>$H$8+$F$23=21</formula>
    </cfRule>
    <cfRule type="expression" dxfId="2062" priority="31" stopIfTrue="1">
      <formula>$H$8+$F$23=22</formula>
    </cfRule>
  </conditionalFormatting>
  <conditionalFormatting sqref="G23">
    <cfRule type="expression" dxfId="2061" priority="32" stopIfTrue="1">
      <formula>$H$8+$G$23=21</formula>
    </cfRule>
  </conditionalFormatting>
  <conditionalFormatting sqref="I23">
    <cfRule type="expression" dxfId="2060" priority="34" stopIfTrue="1">
      <formula>$H$8+$I$23=21</formula>
    </cfRule>
  </conditionalFormatting>
  <conditionalFormatting sqref="J23">
    <cfRule type="expression" dxfId="2059" priority="35" stopIfTrue="1">
      <formula>$H$8+$J$23=21</formula>
    </cfRule>
  </conditionalFormatting>
  <conditionalFormatting sqref="L23">
    <cfRule type="expression" dxfId="2058" priority="37" stopIfTrue="1">
      <formula>$H$8+$L$23=21</formula>
    </cfRule>
  </conditionalFormatting>
  <conditionalFormatting sqref="M23">
    <cfRule type="expression" dxfId="2057" priority="38" stopIfTrue="1">
      <formula>$H$8+$M$23=21</formula>
    </cfRule>
  </conditionalFormatting>
  <conditionalFormatting sqref="O23">
    <cfRule type="expression" dxfId="2056" priority="39" stopIfTrue="1">
      <formula>$H$8+$O$23=21</formula>
    </cfRule>
  </conditionalFormatting>
  <conditionalFormatting sqref="P23">
    <cfRule type="expression" dxfId="2055" priority="40" stopIfTrue="1">
      <formula>$H$8+$P$23=21</formula>
    </cfRule>
  </conditionalFormatting>
  <conditionalFormatting sqref="R23">
    <cfRule type="expression" dxfId="2054" priority="42" stopIfTrue="1">
      <formula>$H$8+$R$23=21</formula>
    </cfRule>
  </conditionalFormatting>
  <conditionalFormatting sqref="N23">
    <cfRule type="expression" dxfId="2053" priority="15" stopIfTrue="1">
      <formula>$H$7=VALUE(N23)</formula>
    </cfRule>
  </conditionalFormatting>
  <conditionalFormatting sqref="H23">
    <cfRule type="expression" dxfId="2052" priority="13" stopIfTrue="1">
      <formula>$H$7=VALUE(H23)</formula>
    </cfRule>
  </conditionalFormatting>
  <conditionalFormatting sqref="E23">
    <cfRule type="expression" dxfId="2051" priority="12" stopIfTrue="1">
      <formula>$H$7=VALUE(E23)</formula>
    </cfRule>
  </conditionalFormatting>
  <conditionalFormatting sqref="Q11">
    <cfRule type="cellIs" dxfId="2050" priority="11" stopIfTrue="1" operator="between">
      <formula>"1"</formula>
      <formula>"1"</formula>
    </cfRule>
  </conditionalFormatting>
  <conditionalFormatting sqref="Q19:Q20">
    <cfRule type="expression" dxfId="2049" priority="3">
      <formula>VALUE($Q$19)=VALUE($H$7)</formula>
    </cfRule>
  </conditionalFormatting>
  <conditionalFormatting sqref="Q15">
    <cfRule type="cellIs" dxfId="2048" priority="7" operator="equal">
      <formula>"7"</formula>
    </cfRule>
  </conditionalFormatting>
  <conditionalFormatting sqref="Q23">
    <cfRule type="cellIs" dxfId="2047" priority="5" stopIfTrue="1" operator="equal">
      <formula>"21"</formula>
    </cfRule>
  </conditionalFormatting>
  <conditionalFormatting sqref="B6:G6">
    <cfRule type="cellIs" dxfId="2046" priority="2" operator="equal">
      <formula>"23"</formula>
    </cfRule>
  </conditionalFormatting>
  <conditionalFormatting sqref="B7">
    <cfRule type="expression" dxfId="2045" priority="1">
      <formula>$A$7="23"</formula>
    </cfRule>
  </conditionalFormatting>
  <dataValidations count="1">
    <dataValidation imeMode="hiragana" allowBlank="1" showInputMessage="1" showErrorMessage="1" sqref="M13:N14 P13:Q14 U12:U14 U16:U18 S13:T14 S17:T18 P17:Q18 M17:N18 J17:K18 D17:E18 G17:H18 A17:B18 A21:B22 D21:E22 G21:H22 J21:K22 M21:N22 P25 A29:B30 D29:E30 G29:H30 J29:K30 U28:U30 M29:N30 P29:Q30 D33:E34 G33:H34 J33:K34 M33:N34 S33:T34 P33:Q34 S29:T30 U32:U34 A13:B14 D13:E14 G13:H14 J13:K14 C12:C14 F12:F14 I12:I14 L12:L14 O12:O14 R12:R14 R16:R18 O16:O18 L16:L18 I16:I18 F16:F18 C16:C18 C20:C22 F20:F22 I20:I22 L20:L22 O20:O22 S25 R20 A33:B34 P21 C28:C30 F28:F30 I28:I30 L28:L30 O28:O30 R28:R30 R32:R34 O32:O34 L32:L34 I32:I34 F32:F34 C32:C34 L24 U20 C24 F24 I24 S21 P22:U22 O24 R24 U24 A26:U26 A25 D25 G25 J25 M25"/>
  </dataValidations>
  <hyperlinks>
    <hyperlink ref="R9" location="年表!N60" display="日付の位置【左 中央 右】は年表で設定"/>
  </hyperlinks>
  <pageMargins left="0.45" right="0.19685039370078741" top="0.59" bottom="0.11811023622047245" header="0.19685039370078741" footer="0.11811023622047245"/>
  <pageSetup paperSize="9" scale="4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C1" s="229" t="str">
        <f>CONCATENATE(年表!$C23)</f>
        <v>3</v>
      </c>
      <c r="D1" s="27" t="s">
        <v>1</v>
      </c>
      <c r="I1" s="528" t="str">
        <f>CONCATENATE(年表!$F3)</f>
        <v>2021</v>
      </c>
      <c r="J1" s="528"/>
      <c r="K1" s="528"/>
      <c r="L1" s="530" t="s">
        <v>0</v>
      </c>
      <c r="Q1" s="229" t="str">
        <f>CONCATENATE(年表!$C41)</f>
        <v>5</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CONCATENATE(年表!$A25)</f>
        <v/>
      </c>
      <c r="B3" s="278" t="str">
        <f>CONCATENATE(年表!$B25)</f>
        <v>1</v>
      </c>
      <c r="C3" s="278" t="str">
        <f>CONCATENATE(年表!$C25)</f>
        <v>2</v>
      </c>
      <c r="D3" s="278" t="str">
        <f>CONCATENATE(年表!$D25)</f>
        <v>3</v>
      </c>
      <c r="E3" s="278" t="str">
        <f>CONCATENATE(年表!$E25)</f>
        <v>4</v>
      </c>
      <c r="F3" s="278" t="str">
        <f>CONCATENATE(年表!$F25)</f>
        <v>5</v>
      </c>
      <c r="G3" s="430" t="str">
        <f>CONCATENATE(年表!$G25)</f>
        <v>6</v>
      </c>
      <c r="I3" s="531" t="str">
        <f>CONCATENATE(年表!$C32)</f>
        <v>4</v>
      </c>
      <c r="J3" s="531"/>
      <c r="K3" s="531"/>
      <c r="L3" s="532" t="s">
        <v>1</v>
      </c>
      <c r="M3" s="532"/>
      <c r="O3" s="280" t="str">
        <f>CONCATENATE(年表!$A43)</f>
        <v/>
      </c>
      <c r="P3" s="278" t="str">
        <f>CONCATENATE(年表!$B43)</f>
        <v/>
      </c>
      <c r="Q3" s="278" t="str">
        <f>CONCATENATE(年表!$C43)</f>
        <v/>
      </c>
      <c r="R3" s="278" t="str">
        <f>CONCATENATE(年表!$D43)</f>
        <v/>
      </c>
      <c r="S3" s="278" t="str">
        <f>CONCATENATE(年表!$E43)</f>
        <v/>
      </c>
      <c r="T3" s="439" t="str">
        <f>CONCATENATE(年表!$F43)</f>
        <v/>
      </c>
      <c r="U3" s="441" t="str">
        <f>CONCATENATE(年表!$G43)</f>
        <v>1</v>
      </c>
    </row>
    <row r="4" spans="1:21" s="1" customFormat="1" ht="24" customHeight="1">
      <c r="A4" s="280" t="str">
        <f>CONCATENATE(年表!$A26)</f>
        <v>7</v>
      </c>
      <c r="B4" s="278" t="str">
        <f>CONCATENATE(年表!$B26)</f>
        <v>8</v>
      </c>
      <c r="C4" s="278" t="str">
        <f>CONCATENATE(年表!$C26)</f>
        <v>9</v>
      </c>
      <c r="D4" s="278" t="str">
        <f>CONCATENATE(年表!$D26)</f>
        <v>10</v>
      </c>
      <c r="E4" s="278" t="str">
        <f>CONCATENATE(年表!$E26)</f>
        <v>11</v>
      </c>
      <c r="F4" s="278" t="str">
        <f>CONCATENATE(年表!$F26)</f>
        <v>12</v>
      </c>
      <c r="G4" s="430" t="str">
        <f>CONCATENATE(年表!$G26)</f>
        <v>13</v>
      </c>
      <c r="I4" s="531"/>
      <c r="J4" s="531"/>
      <c r="K4" s="531"/>
      <c r="L4" s="532"/>
      <c r="M4" s="532"/>
      <c r="O4" s="280" t="str">
        <f>CONCATENATE(年表!$A44)</f>
        <v>2</v>
      </c>
      <c r="P4" s="278" t="str">
        <f>CONCATENATE(年表!$B44)</f>
        <v>3</v>
      </c>
      <c r="Q4" s="440" t="str">
        <f>CONCATENATE(年表!$C44)</f>
        <v>4</v>
      </c>
      <c r="R4" s="440" t="str">
        <f>CONCATENATE(年表!$D44)</f>
        <v>5</v>
      </c>
      <c r="S4" s="278" t="str">
        <f>CONCATENATE(年表!$E44)</f>
        <v>6</v>
      </c>
      <c r="T4" s="440" t="str">
        <f>CONCATENATE(年表!$F44)</f>
        <v>7</v>
      </c>
      <c r="U4" s="430" t="str">
        <f>CONCATENATE(年表!$G44)</f>
        <v>8</v>
      </c>
    </row>
    <row r="5" spans="1:21" s="1" customFormat="1" ht="24" customHeight="1">
      <c r="A5" s="280" t="str">
        <f>CONCATENATE(年表!$A27)</f>
        <v>14</v>
      </c>
      <c r="B5" s="278" t="str">
        <f>CONCATENATE(年表!$B27)</f>
        <v>15</v>
      </c>
      <c r="C5" s="278" t="str">
        <f>CONCATENATE(年表!$C27)</f>
        <v>16</v>
      </c>
      <c r="D5" s="278" t="str">
        <f>CONCATENATE(年表!$D27)</f>
        <v>17</v>
      </c>
      <c r="E5" s="278" t="str">
        <f>CONCATENATE(年表!$E27)</f>
        <v>18</v>
      </c>
      <c r="F5" s="278" t="str">
        <f>CONCATENATE(年表!$F27)</f>
        <v>19</v>
      </c>
      <c r="G5" s="279" t="str">
        <f>CONCATENATE(年表!$G27)</f>
        <v>20</v>
      </c>
      <c r="I5" s="531"/>
      <c r="J5" s="531"/>
      <c r="K5" s="531"/>
      <c r="L5" s="532"/>
      <c r="M5" s="532"/>
      <c r="O5" s="280" t="str">
        <f>CONCATENATE(年表!$A45)</f>
        <v>9</v>
      </c>
      <c r="P5" s="278" t="str">
        <f>CONCATENATE(年表!$B45)</f>
        <v>10</v>
      </c>
      <c r="Q5" s="278" t="str">
        <f>CONCATENATE(年表!$C45)</f>
        <v>11</v>
      </c>
      <c r="R5" s="278" t="str">
        <f>CONCATENATE(年表!$D45)</f>
        <v>12</v>
      </c>
      <c r="S5" s="278" t="str">
        <f>CONCATENATE(年表!$E45)</f>
        <v>13</v>
      </c>
      <c r="T5" s="278" t="str">
        <f>CONCATENATE(年表!$F45)</f>
        <v>14</v>
      </c>
      <c r="U5" s="279" t="str">
        <f>CONCATENATE(年表!$G45)</f>
        <v>15</v>
      </c>
    </row>
    <row r="6" spans="1:21" s="1" customFormat="1" ht="24" customHeight="1">
      <c r="A6" s="280" t="str">
        <f>CONCATENATE(年表!$A28)</f>
        <v>21</v>
      </c>
      <c r="B6" s="278" t="str">
        <f>CONCATENATE(年表!$B28)</f>
        <v>22</v>
      </c>
      <c r="C6" s="278" t="str">
        <f>CONCATENATE(年表!$C28)</f>
        <v>23</v>
      </c>
      <c r="D6" s="278" t="str">
        <f>CONCATENATE(年表!$D28)</f>
        <v>24</v>
      </c>
      <c r="E6" s="278" t="str">
        <f>CONCATENATE(年表!$E28)</f>
        <v>25</v>
      </c>
      <c r="F6" s="278" t="str">
        <f>CONCATENATE(年表!$F28)</f>
        <v>26</v>
      </c>
      <c r="G6" s="279" t="str">
        <f>CONCATENATE(年表!$G28)</f>
        <v>27</v>
      </c>
      <c r="I6" s="531"/>
      <c r="J6" s="531"/>
      <c r="K6" s="531"/>
      <c r="L6" s="532"/>
      <c r="M6" s="532"/>
      <c r="O6" s="280" t="str">
        <f>CONCATENATE(年表!$A46)</f>
        <v>16</v>
      </c>
      <c r="P6" s="278" t="str">
        <f>CONCATENATE(年表!$B46)</f>
        <v>17</v>
      </c>
      <c r="Q6" s="278" t="str">
        <f>CONCATENATE(年表!$C46)</f>
        <v>18</v>
      </c>
      <c r="R6" s="278" t="str">
        <f>CONCATENATE(年表!$D46)</f>
        <v>19</v>
      </c>
      <c r="S6" s="278" t="str">
        <f>CONCATENATE(年表!$E46)</f>
        <v>20</v>
      </c>
      <c r="T6" s="278" t="str">
        <f>CONCATENATE(年表!$F46)</f>
        <v>21</v>
      </c>
      <c r="U6" s="279" t="str">
        <f>CONCATENATE(年表!$G46)</f>
        <v>22</v>
      </c>
    </row>
    <row r="7" spans="1:21" s="1" customFormat="1" ht="24" customHeight="1">
      <c r="A7" s="280" t="str">
        <f>CONCATENATE(年表!$A29)</f>
        <v>28</v>
      </c>
      <c r="B7" s="278" t="str">
        <f>CONCATENATE(年表!$B29)</f>
        <v>29</v>
      </c>
      <c r="C7" s="278" t="str">
        <f>CONCATENATE(年表!$C29)</f>
        <v>30</v>
      </c>
      <c r="D7" s="278" t="str">
        <f>CONCATENATE(年表!$D29)</f>
        <v>31</v>
      </c>
      <c r="E7" s="278" t="str">
        <f>CONCATENATE(年表!$E29)</f>
        <v/>
      </c>
      <c r="F7" s="278" t="str">
        <f>CONCATENATE(年表!$F29)</f>
        <v/>
      </c>
      <c r="G7" s="279" t="str">
        <f>CONCATENATE(年表!$G29)</f>
        <v/>
      </c>
      <c r="H7" s="428">
        <f>INT(20.8431+0.242194*(年表!$F$3-1980)-INT((年表!$F$3-1980)/4))</f>
        <v>20</v>
      </c>
      <c r="I7" s="531"/>
      <c r="J7" s="531"/>
      <c r="K7" s="531"/>
      <c r="L7" s="532"/>
      <c r="M7" s="532"/>
      <c r="O7" s="280" t="str">
        <f>CONCATENATE(年表!$A47)</f>
        <v>23</v>
      </c>
      <c r="P7" s="278" t="str">
        <f>CONCATENATE(年表!$B47)</f>
        <v>24</v>
      </c>
      <c r="Q7" s="278" t="str">
        <f>CONCATENATE(年表!$C47)</f>
        <v>25</v>
      </c>
      <c r="R7" s="278" t="str">
        <f>CONCATENATE(年表!$D47)</f>
        <v>26</v>
      </c>
      <c r="S7" s="278" t="str">
        <f>CONCATENATE(年表!$E47)</f>
        <v>27</v>
      </c>
      <c r="T7" s="278" t="str">
        <f>CONCATENATE(年表!$F47)</f>
        <v>28</v>
      </c>
      <c r="U7" s="279" t="str">
        <f>CONCATENATE(年表!$G47)</f>
        <v>29</v>
      </c>
    </row>
    <row r="8" spans="1:21" s="1" customFormat="1" ht="24" customHeight="1">
      <c r="A8" s="280" t="str">
        <f>CONCATENATE(年表!$A30)</f>
        <v/>
      </c>
      <c r="B8" s="278" t="str">
        <f>CONCATENATE(年表!$B30)</f>
        <v/>
      </c>
      <c r="C8" s="278" t="str">
        <f>CONCATENATE(年表!$C30)</f>
        <v/>
      </c>
      <c r="D8" s="278" t="str">
        <f>CONCATENATE(年表!$D30)</f>
        <v/>
      </c>
      <c r="E8" s="278" t="str">
        <f>CONCATENATE(年表!$E30)</f>
        <v/>
      </c>
      <c r="F8" s="278" t="str">
        <f>CONCATENATE(年表!$F30)</f>
        <v/>
      </c>
      <c r="G8" s="279" t="str">
        <f>CONCATENATE(年表!$G30)</f>
        <v/>
      </c>
      <c r="H8" s="104">
        <f>1-SIGN(MOD($I$1,4))</f>
        <v>0</v>
      </c>
      <c r="I8" s="531"/>
      <c r="J8" s="531"/>
      <c r="K8" s="531"/>
      <c r="L8" s="532"/>
      <c r="M8" s="532"/>
      <c r="O8" s="280" t="str">
        <f>CONCATENATE(年表!$A48)</f>
        <v>30</v>
      </c>
      <c r="P8" s="278" t="str">
        <f>CONCATENATE(年表!$B48)</f>
        <v>31</v>
      </c>
      <c r="Q8" s="278" t="str">
        <f>CONCATENATE(年表!$C48)</f>
        <v/>
      </c>
      <c r="R8" s="278" t="str">
        <f>CONCATENATE(年表!$D48)</f>
        <v/>
      </c>
      <c r="S8" s="278" t="str">
        <f>CONCATENATE(年表!$E48)</f>
        <v/>
      </c>
      <c r="T8" s="278" t="str">
        <f>CONCATENATE(年表!$F48)</f>
        <v/>
      </c>
      <c r="U8" s="279" t="str">
        <f>CONCATENATE(年表!$G48)</f>
        <v/>
      </c>
    </row>
    <row r="9" spans="1:21" ht="24" customHeight="1">
      <c r="A9" s="240"/>
      <c r="B9" s="241"/>
      <c r="C9" s="241"/>
      <c r="D9" s="241"/>
      <c r="E9" s="241"/>
      <c r="F9" s="241"/>
      <c r="G9" s="241"/>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IF(年表!$S$59&lt;&gt;"L","",CONCATENATE(年表!$A34))</f>
        <v/>
      </c>
      <c r="B11" s="555" t="str">
        <f>IF(年表!$S$59&lt;&gt;"C","",CONCATENATE(年表!$A34))</f>
        <v/>
      </c>
      <c r="C11" s="252" t="str">
        <f>IF(年表!$S$59&lt;&gt;"R","",CONCATENATE(年表!$A34))</f>
        <v/>
      </c>
      <c r="D11" s="553" t="str">
        <f>IF(年表!$S$59&lt;&gt;"L","",CONCATENATE(年表!$B34))</f>
        <v/>
      </c>
      <c r="E11" s="549" t="str">
        <f>IF(年表!$S$59&lt;&gt;"C","",CONCATENATE(年表!$B34))</f>
        <v/>
      </c>
      <c r="F11" s="254" t="str">
        <f>IF(年表!$S$59&lt;&gt;"R","",CONCATENATE(年表!$B34))</f>
        <v/>
      </c>
      <c r="G11" s="553" t="str">
        <f>IF(年表!$S$59&lt;&gt;"L","",CONCATENATE(年表!$C34))</f>
        <v/>
      </c>
      <c r="H11" s="549" t="str">
        <f>IF(年表!$S$59&lt;&gt;"C","",CONCATENATE(年表!$C34))</f>
        <v/>
      </c>
      <c r="I11" s="254" t="str">
        <f>IF(年表!$S$59&lt;&gt;"R","",CONCATENATE(年表!$C34))</f>
        <v/>
      </c>
      <c r="J11" s="553" t="str">
        <f>IF(年表!$S$59&lt;&gt;"L","",CONCATENATE(年表!$D34))</f>
        <v/>
      </c>
      <c r="K11" s="549" t="str">
        <f>IF(年表!$S$59&lt;&gt;"C","",CONCATENATE(年表!$D34))</f>
        <v/>
      </c>
      <c r="L11" s="254" t="str">
        <f>IF(年表!$S$59&lt;&gt;"R","",CONCATENATE(年表!$D34))</f>
        <v/>
      </c>
      <c r="M11" s="553" t="str">
        <f>IF(年表!$S$59&lt;&gt;"L","",CONCATENATE(年表!$E34))</f>
        <v/>
      </c>
      <c r="N11" s="549" t="str">
        <f>IF(年表!$S$59&lt;&gt;"C","",CONCATENATE(年表!$E34))</f>
        <v>1</v>
      </c>
      <c r="O11" s="254" t="str">
        <f>IF(年表!$S$59&lt;&gt;"R","",CONCATENATE(年表!$E34))</f>
        <v/>
      </c>
      <c r="P11" s="553" t="str">
        <f>IF(年表!$S$59&lt;&gt;"L","",CONCATENATE(年表!$F34))</f>
        <v/>
      </c>
      <c r="Q11" s="514" t="str">
        <f>IF(年表!$S$59&lt;&gt;"C","",CONCATENATE(年表!$F34))</f>
        <v>2</v>
      </c>
      <c r="R11" s="254" t="str">
        <f>IF(年表!$S$59&lt;&gt;"R","",CONCATENATE(年表!$F34))</f>
        <v/>
      </c>
      <c r="S11" s="545" t="str">
        <f>IF(年表!$S$59&lt;&gt;"L","",CONCATENATE(年表!$G34))</f>
        <v/>
      </c>
      <c r="T11" s="543" t="str">
        <f>IF(年表!$S$59&lt;&gt;"C","",CONCATENATE(年表!$G34))</f>
        <v>3</v>
      </c>
      <c r="U11" s="255" t="str">
        <f>IF(年表!$S$59&lt;&gt;"R","",CONCATENATE(年表!$G34))</f>
        <v/>
      </c>
    </row>
    <row r="12" spans="1:21" s="3" customFormat="1" ht="42.95" customHeight="1">
      <c r="A12" s="552"/>
      <c r="B12" s="556"/>
      <c r="C12" s="96"/>
      <c r="D12" s="554"/>
      <c r="E12" s="550"/>
      <c r="F12" s="96"/>
      <c r="G12" s="554"/>
      <c r="H12" s="550"/>
      <c r="I12" s="96"/>
      <c r="J12" s="554"/>
      <c r="K12" s="550"/>
      <c r="L12" s="96"/>
      <c r="M12" s="554"/>
      <c r="N12" s="550"/>
      <c r="O12" s="96"/>
      <c r="P12" s="554"/>
      <c r="Q12" s="515"/>
      <c r="R12" s="96"/>
      <c r="S12" s="546"/>
      <c r="T12" s="544"/>
      <c r="U12" s="96"/>
    </row>
    <row r="13" spans="1:21" s="3" customFormat="1" ht="42.95" customHeight="1">
      <c r="A13" s="94"/>
      <c r="B13" s="95"/>
      <c r="C13" s="96"/>
      <c r="D13" s="94"/>
      <c r="E13" s="95"/>
      <c r="F13" s="96"/>
      <c r="G13" s="94"/>
      <c r="H13" s="95"/>
      <c r="I13" s="96"/>
      <c r="J13" s="94"/>
      <c r="K13" s="95"/>
      <c r="L13" s="96"/>
      <c r="M13" s="94"/>
      <c r="N13" s="95"/>
      <c r="O13" s="96"/>
      <c r="P13" s="94"/>
      <c r="Q13" s="95"/>
      <c r="R13" s="96"/>
      <c r="S13" s="94"/>
      <c r="T13" s="95"/>
      <c r="U13" s="96"/>
    </row>
    <row r="14" spans="1:21" ht="38.25" customHeight="1">
      <c r="A14" s="97"/>
      <c r="B14" s="98"/>
      <c r="C14" s="99"/>
      <c r="D14" s="97"/>
      <c r="E14" s="98"/>
      <c r="F14" s="99"/>
      <c r="G14" s="97"/>
      <c r="H14" s="98"/>
      <c r="I14" s="99"/>
      <c r="J14" s="97"/>
      <c r="K14" s="98"/>
      <c r="L14" s="99"/>
      <c r="M14" s="97"/>
      <c r="N14" s="98"/>
      <c r="O14" s="99"/>
      <c r="P14" s="97"/>
      <c r="Q14" s="98"/>
      <c r="R14" s="99"/>
      <c r="S14" s="97"/>
      <c r="T14" s="98"/>
      <c r="U14" s="99"/>
    </row>
    <row r="15" spans="1:21" s="3" customFormat="1" ht="47.25" customHeight="1">
      <c r="A15" s="551" t="str">
        <f>IF(年表!$S$59&lt;&gt;"L","",CONCATENATE(年表!$A35))</f>
        <v/>
      </c>
      <c r="B15" s="555" t="str">
        <f>IF(年表!$S$59&lt;&gt;"C","",CONCATENATE(年表!$A35))</f>
        <v>4</v>
      </c>
      <c r="C15" s="252" t="str">
        <f>IF(年表!$S$59&lt;&gt;"R","",CONCATENATE(年表!$A35))</f>
        <v/>
      </c>
      <c r="D15" s="553" t="str">
        <f>IF(年表!$S$59&lt;&gt;"L","",CONCATENATE(年表!$B35))</f>
        <v/>
      </c>
      <c r="E15" s="549" t="str">
        <f>IF(年表!$S$59&lt;&gt;"C","",CONCATENATE(年表!$B35))</f>
        <v>5</v>
      </c>
      <c r="F15" s="254" t="str">
        <f>IF(年表!$S$59&lt;&gt;"R","",CONCATENATE(年表!$B35))</f>
        <v/>
      </c>
      <c r="G15" s="553" t="str">
        <f>IF(年表!$S$59&lt;&gt;"L","",CONCATENATE(年表!$C35))</f>
        <v/>
      </c>
      <c r="H15" s="516" t="str">
        <f>IF(年表!$S$59&lt;&gt;"C","",CONCATENATE(年表!$C35))</f>
        <v>6</v>
      </c>
      <c r="I15" s="254" t="str">
        <f>IF(年表!$S$59&lt;&gt;"R","",CONCATENATE(年表!$C35))</f>
        <v/>
      </c>
      <c r="J15" s="553" t="str">
        <f>IF(年表!$S$59&lt;&gt;"L","",CONCATENATE(年表!$D35))</f>
        <v/>
      </c>
      <c r="K15" s="549" t="str">
        <f>IF(年表!$S$59&lt;&gt;"C","",CONCATENATE(年表!$D35))</f>
        <v>7</v>
      </c>
      <c r="L15" s="254" t="str">
        <f>IF(年表!$S$59&lt;&gt;"R","",CONCATENATE(年表!$D35))</f>
        <v/>
      </c>
      <c r="M15" s="553" t="str">
        <f>IF(年表!$S$59&lt;&gt;"L","",CONCATENATE(年表!$E35))</f>
        <v/>
      </c>
      <c r="N15" s="516" t="str">
        <f>IF(年表!$S$59&lt;&gt;"C","",CONCATENATE(年表!$E35))</f>
        <v>8</v>
      </c>
      <c r="O15" s="254" t="str">
        <f>IF(年表!$S$59&lt;&gt;"R","",CONCATENATE(年表!$E35))</f>
        <v/>
      </c>
      <c r="P15" s="553" t="str">
        <f>IF(年表!$S$59&lt;&gt;"L","",CONCATENATE(年表!$F35))</f>
        <v/>
      </c>
      <c r="Q15" s="516" t="str">
        <f>IF(年表!$S$59&lt;&gt;"C","",CONCATENATE(年表!$F35))</f>
        <v>9</v>
      </c>
      <c r="R15" s="254" t="str">
        <f>IF(年表!$S$59&lt;&gt;"R","",CONCATENATE(年表!$F35))</f>
        <v/>
      </c>
      <c r="S15" s="545" t="str">
        <f>IF(年表!$S$59&lt;&gt;"L","",CONCATENATE(年表!$G35))</f>
        <v/>
      </c>
      <c r="T15" s="543" t="str">
        <f>IF(年表!$S$59&lt;&gt;"C","",CONCATENATE(年表!$G35))</f>
        <v>10</v>
      </c>
      <c r="U15" s="255" t="str">
        <f>IF(年表!$S$59&lt;&gt;"R","",CONCATENATE(年表!$G35))</f>
        <v/>
      </c>
    </row>
    <row r="16" spans="1:21" ht="42.95" customHeight="1">
      <c r="A16" s="552"/>
      <c r="B16" s="556"/>
      <c r="C16" s="96"/>
      <c r="D16" s="554"/>
      <c r="E16" s="550"/>
      <c r="F16" s="96"/>
      <c r="G16" s="554"/>
      <c r="H16" s="517"/>
      <c r="I16" s="96"/>
      <c r="J16" s="554"/>
      <c r="K16" s="550"/>
      <c r="L16" s="96"/>
      <c r="M16" s="554"/>
      <c r="N16" s="517"/>
      <c r="O16" s="96"/>
      <c r="P16" s="554"/>
      <c r="Q16" s="517"/>
      <c r="R16" s="96"/>
      <c r="S16" s="546"/>
      <c r="T16" s="544"/>
      <c r="U16" s="96"/>
    </row>
    <row r="17" spans="1:22" ht="42.95" customHeight="1">
      <c r="A17" s="94"/>
      <c r="B17" s="95"/>
      <c r="C17" s="96"/>
      <c r="D17" s="94"/>
      <c r="E17" s="95"/>
      <c r="F17" s="96"/>
      <c r="G17" s="94"/>
      <c r="H17" s="95"/>
      <c r="I17" s="96"/>
      <c r="J17" s="94"/>
      <c r="K17" s="95"/>
      <c r="L17" s="96"/>
      <c r="M17" s="94"/>
      <c r="N17" s="95"/>
      <c r="O17" s="96"/>
      <c r="P17" s="94"/>
      <c r="Q17" s="95"/>
      <c r="R17" s="96"/>
      <c r="S17" s="94"/>
      <c r="T17" s="95"/>
      <c r="U17" s="96"/>
    </row>
    <row r="18" spans="1:22" ht="38.25" customHeight="1">
      <c r="A18" s="97"/>
      <c r="B18" s="98"/>
      <c r="C18" s="99"/>
      <c r="D18" s="97"/>
      <c r="E18" s="98"/>
      <c r="F18" s="99"/>
      <c r="G18" s="97"/>
      <c r="H18" s="98"/>
      <c r="I18" s="99"/>
      <c r="J18" s="97"/>
      <c r="K18" s="98"/>
      <c r="L18" s="99"/>
      <c r="M18" s="97"/>
      <c r="N18" s="98"/>
      <c r="O18" s="99"/>
      <c r="P18" s="97"/>
      <c r="Q18" s="98"/>
      <c r="R18" s="99"/>
      <c r="S18" s="97"/>
      <c r="T18" s="98"/>
      <c r="U18" s="99"/>
    </row>
    <row r="19" spans="1:22" ht="47.25" customHeight="1">
      <c r="A19" s="551" t="str">
        <f>IF(年表!$S$59&lt;&gt;"L","",CONCATENATE(年表!$A36))</f>
        <v/>
      </c>
      <c r="B19" s="555" t="str">
        <f>IF(年表!$S$59&lt;&gt;"C","",CONCATENATE(年表!$A36))</f>
        <v>11</v>
      </c>
      <c r="C19" s="256" t="str">
        <f>IF(年表!$S$59&lt;&gt;"R","",CONCATENATE(年表!$A36))</f>
        <v/>
      </c>
      <c r="D19" s="553" t="str">
        <f>IF(年表!$S$59&lt;&gt;"L","",CONCATENATE(年表!$B36))</f>
        <v/>
      </c>
      <c r="E19" s="549" t="str">
        <f>IF(年表!$S$59&lt;&gt;"C","",CONCATENATE(年表!$B36))</f>
        <v>12</v>
      </c>
      <c r="F19" s="257" t="str">
        <f>IF(年表!$S$59&lt;&gt;"R","",CONCATENATE(年表!$B36))</f>
        <v/>
      </c>
      <c r="G19" s="553" t="str">
        <f>IF(年表!$S$59&lt;&gt;"L","",CONCATENATE(年表!$C36))</f>
        <v/>
      </c>
      <c r="H19" s="549" t="str">
        <f>IF(年表!$S$59&lt;&gt;"C","",CONCATENATE(年表!$C36))</f>
        <v>13</v>
      </c>
      <c r="I19" s="257" t="str">
        <f>IF(年表!$S$59&lt;&gt;"R","",CONCATENATE(年表!$C36))</f>
        <v/>
      </c>
      <c r="J19" s="553" t="str">
        <f>IF(年表!$S$59&lt;&gt;"L","",CONCATENATE(年表!$D36))</f>
        <v/>
      </c>
      <c r="K19" s="549" t="str">
        <f>IF(年表!$S$59&lt;&gt;"C","",CONCATENATE(年表!$D36))</f>
        <v>14</v>
      </c>
      <c r="L19" s="257" t="str">
        <f>IF(年表!$S$59&lt;&gt;"R","",CONCATENATE(年表!$D36))</f>
        <v/>
      </c>
      <c r="M19" s="553" t="str">
        <f>IF(年表!$S$59&lt;&gt;"L","",CONCATENATE(年表!$E36))</f>
        <v/>
      </c>
      <c r="N19" s="549" t="str">
        <f>IF(年表!$S$59&lt;&gt;"C","",CONCATENATE(年表!$E36))</f>
        <v>15</v>
      </c>
      <c r="O19" s="257" t="str">
        <f>IF(年表!$S$59&lt;&gt;"R","",CONCATENATE(年表!$E36))</f>
        <v/>
      </c>
      <c r="P19" s="553" t="str">
        <f>IF(年表!$S$59&lt;&gt;"L","",CONCATENATE(年表!$F36))</f>
        <v/>
      </c>
      <c r="Q19" s="514" t="str">
        <f>IF(年表!$S$59&lt;&gt;"C","",CONCATENATE(年表!$F36))</f>
        <v>16</v>
      </c>
      <c r="R19" s="257" t="str">
        <f>IF(年表!$S$59&lt;&gt;"R","",CONCATENATE(年表!$F36))</f>
        <v/>
      </c>
      <c r="S19" s="545" t="str">
        <f>IF(年表!$S$59&lt;&gt;"L","",CONCATENATE(年表!$G36))</f>
        <v/>
      </c>
      <c r="T19" s="543" t="str">
        <f>IF(年表!$S$59&lt;&gt;"C","",CONCATENATE(年表!$G36))</f>
        <v>17</v>
      </c>
      <c r="U19" s="258" t="str">
        <f>IF(年表!$S$59&lt;&gt;"R","",CONCATENATE(年表!$G36))</f>
        <v/>
      </c>
      <c r="V19" s="6"/>
    </row>
    <row r="20" spans="1:22" ht="42.95" customHeight="1">
      <c r="A20" s="552"/>
      <c r="B20" s="556"/>
      <c r="C20" s="96"/>
      <c r="D20" s="554"/>
      <c r="E20" s="550"/>
      <c r="F20" s="96"/>
      <c r="G20" s="554"/>
      <c r="H20" s="550"/>
      <c r="I20" s="96"/>
      <c r="J20" s="554"/>
      <c r="K20" s="550"/>
      <c r="L20" s="96"/>
      <c r="M20" s="554"/>
      <c r="N20" s="550"/>
      <c r="O20" s="96"/>
      <c r="P20" s="554"/>
      <c r="Q20" s="515"/>
      <c r="R20" s="96"/>
      <c r="S20" s="546"/>
      <c r="T20" s="544"/>
      <c r="U20" s="96"/>
    </row>
    <row r="21" spans="1:22" ht="42.95" customHeight="1">
      <c r="A21" s="94"/>
      <c r="B21" s="95"/>
      <c r="C21" s="96"/>
      <c r="D21" s="94"/>
      <c r="E21" s="95"/>
      <c r="F21" s="96"/>
      <c r="G21" s="94"/>
      <c r="H21" s="95"/>
      <c r="I21" s="96"/>
      <c r="J21" s="94"/>
      <c r="K21" s="95"/>
      <c r="L21" s="96"/>
      <c r="M21" s="94"/>
      <c r="N21" s="95"/>
      <c r="O21" s="96"/>
      <c r="P21" s="94"/>
      <c r="Q21" s="95"/>
      <c r="R21" s="96"/>
      <c r="S21" s="94"/>
      <c r="T21" s="95"/>
      <c r="U21" s="96"/>
    </row>
    <row r="22" spans="1:22" ht="38.25" customHeight="1">
      <c r="A22" s="94"/>
      <c r="B22" s="95"/>
      <c r="C22" s="96"/>
      <c r="D22" s="94"/>
      <c r="E22" s="95"/>
      <c r="F22" s="96"/>
      <c r="G22" s="94"/>
      <c r="H22" s="95"/>
      <c r="I22" s="96"/>
      <c r="J22" s="94"/>
      <c r="K22" s="95"/>
      <c r="L22" s="96"/>
      <c r="M22" s="94"/>
      <c r="N22" s="95"/>
      <c r="O22" s="96"/>
      <c r="P22" s="94"/>
      <c r="Q22" s="95"/>
      <c r="R22" s="96"/>
      <c r="S22" s="94"/>
      <c r="T22" s="95"/>
      <c r="U22" s="96"/>
    </row>
    <row r="23" spans="1:22" ht="47.25" customHeight="1">
      <c r="A23" s="551" t="str">
        <f>IF(年表!$S$59&lt;&gt;"L","",CONCATENATE(年表!$A37))</f>
        <v/>
      </c>
      <c r="B23" s="555" t="str">
        <f>IF(年表!$S$59&lt;&gt;"C","",CONCATENATE(年表!$A37))</f>
        <v>18</v>
      </c>
      <c r="C23" s="252" t="str">
        <f>IF(年表!$S$59&lt;&gt;"R","",CONCATENATE(年表!$A37))</f>
        <v/>
      </c>
      <c r="D23" s="553" t="str">
        <f>IF(年表!$S$59&lt;&gt;"L","",CONCATENATE(年表!$B37))</f>
        <v/>
      </c>
      <c r="E23" s="549" t="str">
        <f>IF(年表!$S$59&lt;&gt;"C","",CONCATENATE(年表!$B37))</f>
        <v>19</v>
      </c>
      <c r="F23" s="254" t="str">
        <f>IF(年表!$S$59&lt;&gt;"R","",CONCATENATE(年表!$B37))</f>
        <v/>
      </c>
      <c r="G23" s="553" t="str">
        <f>IF(年表!$S$59&lt;&gt;"L","",CONCATENATE(年表!$C37))</f>
        <v/>
      </c>
      <c r="H23" s="549" t="str">
        <f>IF(年表!$S$59&lt;&gt;"C","",CONCATENATE(年表!$C37))</f>
        <v>20</v>
      </c>
      <c r="I23" s="254" t="str">
        <f>IF(年表!$S$59&lt;&gt;"R","",CONCATENATE(年表!$C37))</f>
        <v/>
      </c>
      <c r="J23" s="553" t="str">
        <f>IF(年表!$S$59&lt;&gt;"L","",CONCATENATE(年表!$D37))</f>
        <v/>
      </c>
      <c r="K23" s="549" t="str">
        <f>IF(年表!$S$59&lt;&gt;"C","",CONCATENATE(年表!$D37))</f>
        <v>21</v>
      </c>
      <c r="L23" s="254" t="str">
        <f>IF(年表!$S$59&lt;&gt;"R","",CONCATENATE(年表!$D37))</f>
        <v/>
      </c>
      <c r="M23" s="553" t="str">
        <f>IF(年表!$S$59&lt;&gt;"L","",CONCATENATE(年表!$E37))</f>
        <v/>
      </c>
      <c r="N23" s="516" t="str">
        <f>IF(年表!$S$59&lt;&gt;"C","",CONCATENATE(年表!$E37))</f>
        <v>22</v>
      </c>
      <c r="O23" s="254" t="str">
        <f>IF(年表!$S$59&lt;&gt;"R","",CONCATENATE(年表!$E37))</f>
        <v/>
      </c>
      <c r="P23" s="553" t="str">
        <f>IF(年表!$S$59&lt;&gt;"L","",CONCATENATE(年表!$F37))</f>
        <v/>
      </c>
      <c r="Q23" s="516" t="str">
        <f>IF(年表!$S$59&lt;&gt;"C","",CONCATENATE(年表!$F37))</f>
        <v>23</v>
      </c>
      <c r="R23" s="254" t="str">
        <f>IF(年表!$S$59&lt;&gt;"R","",CONCATENATE(年表!$F37))</f>
        <v/>
      </c>
      <c r="S23" s="545" t="str">
        <f>IF(年表!$S$59&lt;&gt;"L","",CONCATENATE(年表!$G37))</f>
        <v/>
      </c>
      <c r="T23" s="543" t="str">
        <f>IF(年表!$S$59&lt;&gt;"C","",CONCATENATE(年表!$G37))</f>
        <v>24</v>
      </c>
      <c r="U23" s="255" t="str">
        <f>IF(年表!$S$59&lt;&gt;"R","",CONCATENATE(年表!$G37))</f>
        <v/>
      </c>
    </row>
    <row r="24" spans="1:22" ht="42.95" customHeight="1">
      <c r="A24" s="552"/>
      <c r="B24" s="556"/>
      <c r="C24" s="96"/>
      <c r="D24" s="554"/>
      <c r="E24" s="550"/>
      <c r="F24" s="96"/>
      <c r="G24" s="554"/>
      <c r="H24" s="550"/>
      <c r="I24" s="96"/>
      <c r="J24" s="554"/>
      <c r="K24" s="550"/>
      <c r="L24" s="96"/>
      <c r="M24" s="554"/>
      <c r="N24" s="517"/>
      <c r="O24" s="96"/>
      <c r="P24" s="554"/>
      <c r="Q24" s="517"/>
      <c r="R24" s="96"/>
      <c r="S24" s="546"/>
      <c r="T24" s="544"/>
      <c r="U24" s="96"/>
    </row>
    <row r="25" spans="1:22" ht="42.95" customHeight="1">
      <c r="A25" s="94"/>
      <c r="B25" s="95"/>
      <c r="C25" s="96"/>
      <c r="D25" s="94"/>
      <c r="E25" s="95"/>
      <c r="F25" s="96"/>
      <c r="G25" s="94"/>
      <c r="H25" s="95"/>
      <c r="I25" s="96"/>
      <c r="J25" s="94"/>
      <c r="K25" s="95"/>
      <c r="L25" s="96"/>
      <c r="M25" s="94"/>
      <c r="N25" s="95"/>
      <c r="O25" s="96"/>
      <c r="P25" s="94"/>
      <c r="Q25" s="95"/>
      <c r="R25" s="96"/>
      <c r="S25" s="94"/>
      <c r="T25" s="95"/>
      <c r="U25" s="96"/>
    </row>
    <row r="26" spans="1:22" ht="38.25" customHeight="1">
      <c r="A26" s="97"/>
      <c r="B26" s="98"/>
      <c r="C26" s="99"/>
      <c r="D26" s="97"/>
      <c r="E26" s="98"/>
      <c r="F26" s="99"/>
      <c r="G26" s="97"/>
      <c r="H26" s="98"/>
      <c r="I26" s="99"/>
      <c r="J26" s="97"/>
      <c r="K26" s="98"/>
      <c r="L26" s="99"/>
      <c r="M26" s="97"/>
      <c r="N26" s="98"/>
      <c r="O26" s="99"/>
      <c r="P26" s="97"/>
      <c r="Q26" s="98"/>
      <c r="R26" s="99"/>
      <c r="S26" s="97"/>
      <c r="T26" s="98"/>
      <c r="U26" s="99"/>
    </row>
    <row r="27" spans="1:22" ht="47.25" customHeight="1">
      <c r="A27" s="551" t="str">
        <f>IF(年表!$S$59&lt;&gt;"L","",CONCATENATE(年表!$A38))</f>
        <v/>
      </c>
      <c r="B27" s="555" t="str">
        <f>IF(年表!$S$59&lt;&gt;"C","",CONCATENATE(年表!$A38))</f>
        <v>25</v>
      </c>
      <c r="C27" s="256" t="str">
        <f>IF(年表!$S$59&lt;&gt;"R","",CONCATENATE(年表!$A38))</f>
        <v/>
      </c>
      <c r="D27" s="553" t="str">
        <f>IF(年表!$S$59&lt;&gt;"L","",CONCATENATE(年表!$B38))</f>
        <v/>
      </c>
      <c r="E27" s="549" t="str">
        <f>IF(年表!$S$59&lt;&gt;"C","",CONCATENATE(年表!$B38))</f>
        <v>26</v>
      </c>
      <c r="F27" s="257" t="str">
        <f>IF(年表!$S$59&lt;&gt;"R","",CONCATENATE(年表!$B38))</f>
        <v/>
      </c>
      <c r="G27" s="553" t="str">
        <f>IF(年表!$S$59&lt;&gt;"L","",CONCATENATE(年表!$C38))</f>
        <v/>
      </c>
      <c r="H27" s="549" t="str">
        <f>IF(年表!$S$59&lt;&gt;"C","",CONCATENATE(年表!$C38))</f>
        <v>27</v>
      </c>
      <c r="I27" s="257" t="str">
        <f>IF(年表!$S$59&lt;&gt;"R","",CONCATENATE(年表!$C38))</f>
        <v/>
      </c>
      <c r="J27" s="553" t="str">
        <f>IF(年表!$S$59&lt;&gt;"L","",CONCATENATE(年表!$D38))</f>
        <v/>
      </c>
      <c r="K27" s="549" t="str">
        <f>IF(年表!$S$59&lt;&gt;"C","",CONCATENATE(年表!$D38))</f>
        <v>28</v>
      </c>
      <c r="L27" s="257" t="str">
        <f>IF(年表!$S$59&lt;&gt;"R","",CONCATENATE(年表!$D38))</f>
        <v/>
      </c>
      <c r="M27" s="553" t="str">
        <f>IF(年表!$S$59&lt;&gt;"L","",CONCATENATE(年表!$E38))</f>
        <v/>
      </c>
      <c r="N27" s="549" t="str">
        <f>IF(年表!$S$59&lt;&gt;"C","",CONCATENATE(年表!$E38))</f>
        <v>29</v>
      </c>
      <c r="O27" s="257" t="str">
        <f>IF(年表!$S$59&lt;&gt;"R","",CONCATENATE(年表!$E38))</f>
        <v/>
      </c>
      <c r="P27" s="553" t="str">
        <f>IF(年表!$S$59&lt;&gt;"L","",CONCATENATE(年表!$F38))</f>
        <v/>
      </c>
      <c r="Q27" s="549" t="str">
        <f>IF(年表!$S$59&lt;&gt;"C","",CONCATENATE(年表!$F38))</f>
        <v>30</v>
      </c>
      <c r="R27" s="257" t="str">
        <f>IF(年表!$S$59&lt;&gt;"R","",CONCATENATE(年表!$F38))</f>
        <v/>
      </c>
      <c r="S27" s="545" t="str">
        <f>IF(年表!$S$59&lt;&gt;"L","",CONCATENATE(年表!$G38))</f>
        <v/>
      </c>
      <c r="T27" s="543" t="str">
        <f>IF(年表!$S$59&lt;&gt;"C","",CONCATENATE(年表!$G38))</f>
        <v/>
      </c>
      <c r="U27" s="258" t="str">
        <f>IF(年表!$S$59&lt;&gt;"R","",CONCATENATE(年表!$G38))</f>
        <v/>
      </c>
    </row>
    <row r="28" spans="1:22" ht="42.95" customHeight="1">
      <c r="A28" s="552"/>
      <c r="B28" s="556"/>
      <c r="C28" s="96"/>
      <c r="D28" s="554"/>
      <c r="E28" s="550"/>
      <c r="F28" s="96"/>
      <c r="G28" s="554"/>
      <c r="H28" s="550"/>
      <c r="I28" s="96"/>
      <c r="J28" s="554"/>
      <c r="K28" s="550"/>
      <c r="L28" s="96"/>
      <c r="M28" s="554"/>
      <c r="N28" s="550"/>
      <c r="O28" s="96"/>
      <c r="P28" s="554"/>
      <c r="Q28" s="550"/>
      <c r="R28" s="96"/>
      <c r="S28" s="546"/>
      <c r="T28" s="544"/>
      <c r="U28" s="96"/>
    </row>
    <row r="29" spans="1:22" ht="42.95" customHeight="1">
      <c r="A29" s="521" t="str">
        <f>IF(CONCATENATE(A27,B27)&lt;&gt;"29","","昭和の日")</f>
        <v/>
      </c>
      <c r="B29" s="522"/>
      <c r="C29" s="523"/>
      <c r="D29" s="521" t="str">
        <f t="shared" ref="D29" si="0">IF(CONCATENATE(D27,E27)&lt;&gt;"29","","昭和の日")</f>
        <v/>
      </c>
      <c r="E29" s="522"/>
      <c r="F29" s="523"/>
      <c r="G29" s="521" t="str">
        <f>IF(CONCATENATE(G27,H27)&lt;&gt;"29","","昭和の日")</f>
        <v/>
      </c>
      <c r="H29" s="522"/>
      <c r="I29" s="523"/>
      <c r="J29" s="521" t="str">
        <f t="shared" ref="J29" si="1">IF(CONCATENATE(J27,K27)&lt;&gt;"29","","昭和の日")</f>
        <v/>
      </c>
      <c r="K29" s="522"/>
      <c r="L29" s="523"/>
      <c r="M29" s="521" t="str">
        <f t="shared" ref="M29" si="2">IF(CONCATENATE(M27,N27)&lt;&gt;"29","","昭和の日")</f>
        <v>昭和の日</v>
      </c>
      <c r="N29" s="522"/>
      <c r="O29" s="523"/>
      <c r="P29" s="521" t="str">
        <f t="shared" ref="P29" si="3">IF(CONCATENATE(P27,Q27)&lt;&gt;"29","","昭和の日")</f>
        <v/>
      </c>
      <c r="Q29" s="522"/>
      <c r="R29" s="523"/>
      <c r="S29" s="521" t="str">
        <f t="shared" ref="S29" si="4">IF(CONCATENATE(S27,T27)&lt;&gt;"29","","昭和の日")</f>
        <v/>
      </c>
      <c r="T29" s="522"/>
      <c r="U29" s="523"/>
    </row>
    <row r="30" spans="1:22" ht="38.25" customHeight="1">
      <c r="A30" s="94"/>
      <c r="B30" s="95"/>
      <c r="C30" s="96"/>
      <c r="D30" s="94"/>
      <c r="E30" s="95"/>
      <c r="F30" s="96"/>
      <c r="G30" s="94"/>
      <c r="H30" s="95"/>
      <c r="I30" s="96"/>
      <c r="J30" s="94"/>
      <c r="K30" s="95"/>
      <c r="L30" s="96"/>
      <c r="M30" s="94"/>
      <c r="N30" s="95"/>
      <c r="O30" s="96"/>
      <c r="P30" s="94"/>
      <c r="Q30" s="95"/>
      <c r="R30" s="96"/>
      <c r="S30" s="94"/>
      <c r="T30" s="95"/>
      <c r="U30" s="96"/>
    </row>
    <row r="31" spans="1:22" ht="47.25" customHeight="1">
      <c r="A31" s="551" t="str">
        <f>IF(年表!$S$59&lt;&gt;"L","",CONCATENATE(年表!$A39))</f>
        <v/>
      </c>
      <c r="B31" s="555" t="str">
        <f>IF(年表!$S$59&lt;&gt;"C","",CONCATENATE(年表!$A39))</f>
        <v/>
      </c>
      <c r="C31" s="252" t="str">
        <f>IF(年表!$S$59&lt;&gt;"R","",CONCATENATE(年表!$A39))</f>
        <v/>
      </c>
      <c r="D31" s="553" t="str">
        <f>IF(年表!$S$59&lt;&gt;"L","",CONCATENATE(年表!$B39))</f>
        <v/>
      </c>
      <c r="E31" s="549" t="str">
        <f>IF(年表!$S$59&lt;&gt;"C","",CONCATENATE(年表!$B39))</f>
        <v/>
      </c>
      <c r="F31" s="254" t="str">
        <f>IF(年表!$S$59&lt;&gt;"R","",CONCATENATE(年表!$B39))</f>
        <v/>
      </c>
      <c r="G31" s="553" t="str">
        <f>IF(年表!$S$59&lt;&gt;"L","",CONCATENATE(年表!$C39))</f>
        <v/>
      </c>
      <c r="H31" s="549" t="str">
        <f>IF(年表!$S$59&lt;&gt;"C","",CONCATENATE(年表!$C39))</f>
        <v/>
      </c>
      <c r="I31" s="254" t="str">
        <f>IF(年表!$S$59&lt;&gt;"R","",CONCATENATE(年表!$C39))</f>
        <v/>
      </c>
      <c r="J31" s="553" t="str">
        <f>IF(年表!$S$59&lt;&gt;"L","",CONCATENATE(年表!$D39))</f>
        <v/>
      </c>
      <c r="K31" s="549" t="str">
        <f>IF(年表!$S$59&lt;&gt;"C","",CONCATENATE(年表!$D39))</f>
        <v/>
      </c>
      <c r="L31" s="254" t="str">
        <f>IF(年表!$S$59&lt;&gt;"R","",CONCATENATE(年表!$D39))</f>
        <v/>
      </c>
      <c r="M31" s="553" t="str">
        <f>IF(年表!$S$59&lt;&gt;"L","",CONCATENATE(年表!$E39))</f>
        <v/>
      </c>
      <c r="N31" s="549" t="str">
        <f>IF(年表!$S$59&lt;&gt;"C","",CONCATENATE(年表!$E39))</f>
        <v/>
      </c>
      <c r="O31" s="254" t="str">
        <f>IF(年表!$S$59&lt;&gt;"R","",CONCATENATE(年表!$E39))</f>
        <v/>
      </c>
      <c r="P31" s="553" t="str">
        <f>IF(年表!$S$59&lt;&gt;"L","",CONCATENATE(年表!$F39))</f>
        <v/>
      </c>
      <c r="Q31" s="549" t="str">
        <f>IF(年表!$S$59&lt;&gt;"C","",CONCATENATE(年表!$F39))</f>
        <v/>
      </c>
      <c r="R31" s="254" t="str">
        <f>IF(年表!$S$59&lt;&gt;"R","",CONCATENATE(年表!$F39))</f>
        <v/>
      </c>
      <c r="S31" s="545" t="str">
        <f>IF(年表!$S$59&lt;&gt;"L","",CONCATENATE(年表!$G39))</f>
        <v/>
      </c>
      <c r="T31" s="543" t="str">
        <f>IF(年表!$S$59&lt;&gt;"C","",CONCATENATE(年表!$G39))</f>
        <v/>
      </c>
      <c r="U31" s="255" t="str">
        <f>IF(年表!$S$59&lt;&gt;"R","",CONCATENATE(年表!$G39))</f>
        <v/>
      </c>
    </row>
    <row r="32" spans="1:22" ht="42.95" customHeight="1">
      <c r="A32" s="552"/>
      <c r="B32" s="556"/>
      <c r="C32" s="96"/>
      <c r="D32" s="554"/>
      <c r="E32" s="550"/>
      <c r="F32" s="96"/>
      <c r="G32" s="554"/>
      <c r="H32" s="550"/>
      <c r="I32" s="96"/>
      <c r="J32" s="554"/>
      <c r="K32" s="550"/>
      <c r="L32" s="96"/>
      <c r="M32" s="554"/>
      <c r="N32" s="550"/>
      <c r="O32" s="96"/>
      <c r="P32" s="554"/>
      <c r="Q32" s="550"/>
      <c r="R32" s="96"/>
      <c r="S32" s="546"/>
      <c r="T32" s="544"/>
      <c r="U32" s="96"/>
    </row>
    <row r="33" spans="1:21" ht="42.95" customHeight="1">
      <c r="A33" s="94"/>
      <c r="B33" s="95"/>
      <c r="C33" s="96"/>
      <c r="D33" s="94"/>
      <c r="E33" s="95"/>
      <c r="F33" s="96"/>
      <c r="G33" s="94"/>
      <c r="H33" s="95"/>
      <c r="I33" s="96"/>
      <c r="J33" s="94"/>
      <c r="K33" s="95"/>
      <c r="L33" s="96"/>
      <c r="M33" s="94"/>
      <c r="N33" s="95"/>
      <c r="O33" s="96"/>
      <c r="P33" s="94"/>
      <c r="Q33" s="95"/>
      <c r="R33" s="96"/>
      <c r="S33" s="94"/>
      <c r="T33" s="95"/>
      <c r="U33" s="96"/>
    </row>
    <row r="34" spans="1:21" ht="38.25" customHeight="1">
      <c r="A34" s="97"/>
      <c r="B34" s="98"/>
      <c r="C34" s="99"/>
      <c r="D34" s="97"/>
      <c r="E34" s="98"/>
      <c r="F34" s="99"/>
      <c r="G34" s="97"/>
      <c r="H34" s="98"/>
      <c r="I34" s="99"/>
      <c r="J34" s="97"/>
      <c r="K34" s="98"/>
      <c r="L34" s="99"/>
      <c r="M34" s="97"/>
      <c r="N34" s="98"/>
      <c r="O34" s="99"/>
      <c r="P34" s="97"/>
      <c r="Q34" s="98"/>
      <c r="R34" s="99"/>
      <c r="S34" s="97"/>
      <c r="T34" s="98"/>
      <c r="U34" s="99"/>
    </row>
    <row r="35" spans="1:21">
      <c r="A35" s="12"/>
      <c r="B35" s="12"/>
      <c r="C35" s="12"/>
      <c r="D35" s="12"/>
      <c r="E35" s="12"/>
      <c r="F35" s="12"/>
      <c r="G35" s="12"/>
      <c r="H35" s="12"/>
      <c r="I35" s="12"/>
      <c r="J35" s="12"/>
      <c r="K35" s="12"/>
      <c r="L35" s="12"/>
      <c r="M35" s="12"/>
      <c r="N35" s="12"/>
      <c r="O35" s="12"/>
      <c r="P35" s="12"/>
      <c r="Q35" s="12"/>
      <c r="R35" s="12"/>
      <c r="S35" s="12"/>
      <c r="T35" s="12"/>
      <c r="U35" s="12"/>
    </row>
  </sheetData>
  <mergeCells count="103">
    <mergeCell ref="Q31:Q32"/>
    <mergeCell ref="T31:T32"/>
    <mergeCell ref="G31:G32"/>
    <mergeCell ref="D31:D32"/>
    <mergeCell ref="A29:C29"/>
    <mergeCell ref="D29:F29"/>
    <mergeCell ref="G29:I29"/>
    <mergeCell ref="J29:L29"/>
    <mergeCell ref="T23:T24"/>
    <mergeCell ref="Q23:Q24"/>
    <mergeCell ref="N23:N24"/>
    <mergeCell ref="G23:G24"/>
    <mergeCell ref="D23:D24"/>
    <mergeCell ref="A23:A24"/>
    <mergeCell ref="E23:E24"/>
    <mergeCell ref="B23:B24"/>
    <mergeCell ref="M29:O29"/>
    <mergeCell ref="P29:R29"/>
    <mergeCell ref="S29:U29"/>
    <mergeCell ref="A31:A32"/>
    <mergeCell ref="S31:S32"/>
    <mergeCell ref="P31:P32"/>
    <mergeCell ref="M31:M32"/>
    <mergeCell ref="J31:J32"/>
    <mergeCell ref="T27:T28"/>
    <mergeCell ref="T15:T16"/>
    <mergeCell ref="Q15:Q16"/>
    <mergeCell ref="N15:N16"/>
    <mergeCell ref="K15:K16"/>
    <mergeCell ref="M23:M24"/>
    <mergeCell ref="J23:J24"/>
    <mergeCell ref="K23:K24"/>
    <mergeCell ref="H23:H24"/>
    <mergeCell ref="P27:P28"/>
    <mergeCell ref="S27:S28"/>
    <mergeCell ref="N27:N28"/>
    <mergeCell ref="Q27:Q28"/>
    <mergeCell ref="Q19:Q20"/>
    <mergeCell ref="T19:T20"/>
    <mergeCell ref="M19:M20"/>
    <mergeCell ref="P19:P20"/>
    <mergeCell ref="S19:S20"/>
    <mergeCell ref="A10:C10"/>
    <mergeCell ref="D10:F10"/>
    <mergeCell ref="G10:I10"/>
    <mergeCell ref="J10:L10"/>
    <mergeCell ref="N11:N12"/>
    <mergeCell ref="Q11:Q12"/>
    <mergeCell ref="S23:S24"/>
    <mergeCell ref="P23:P24"/>
    <mergeCell ref="N19:N20"/>
    <mergeCell ref="P11:P12"/>
    <mergeCell ref="S11:S12"/>
    <mergeCell ref="S15:S16"/>
    <mergeCell ref="P15:P16"/>
    <mergeCell ref="M15:M16"/>
    <mergeCell ref="A11:A12"/>
    <mergeCell ref="D11:D12"/>
    <mergeCell ref="G11:G12"/>
    <mergeCell ref="B11:B12"/>
    <mergeCell ref="E11:E12"/>
    <mergeCell ref="H11:H12"/>
    <mergeCell ref="B19:B20"/>
    <mergeCell ref="E19:E20"/>
    <mergeCell ref="K19:K20"/>
    <mergeCell ref="A15:A16"/>
    <mergeCell ref="R9:U9"/>
    <mergeCell ref="S10:U10"/>
    <mergeCell ref="M10:O10"/>
    <mergeCell ref="P10:R10"/>
    <mergeCell ref="T11:T12"/>
    <mergeCell ref="I1:K2"/>
    <mergeCell ref="L1:L2"/>
    <mergeCell ref="I3:K8"/>
    <mergeCell ref="L3:M8"/>
    <mergeCell ref="J11:J12"/>
    <mergeCell ref="M11:M12"/>
    <mergeCell ref="K11:K12"/>
    <mergeCell ref="A19:A20"/>
    <mergeCell ref="D19:D20"/>
    <mergeCell ref="G19:G20"/>
    <mergeCell ref="J19:J20"/>
    <mergeCell ref="H19:H20"/>
    <mergeCell ref="J15:J16"/>
    <mergeCell ref="G15:G16"/>
    <mergeCell ref="D15:D16"/>
    <mergeCell ref="H15:H16"/>
    <mergeCell ref="E15:E16"/>
    <mergeCell ref="B15:B16"/>
    <mergeCell ref="N31:N32"/>
    <mergeCell ref="A27:A28"/>
    <mergeCell ref="D27:D28"/>
    <mergeCell ref="G27:G28"/>
    <mergeCell ref="J27:J28"/>
    <mergeCell ref="M27:M28"/>
    <mergeCell ref="B27:B28"/>
    <mergeCell ref="E27:E28"/>
    <mergeCell ref="B31:B32"/>
    <mergeCell ref="E31:E32"/>
    <mergeCell ref="H31:H32"/>
    <mergeCell ref="K31:K32"/>
    <mergeCell ref="H27:H28"/>
    <mergeCell ref="K27:K28"/>
  </mergeCells>
  <phoneticPr fontId="2"/>
  <conditionalFormatting sqref="G27:U27">
    <cfRule type="cellIs" dxfId="2044" priority="15" stopIfTrue="1" operator="equal">
      <formula>"29"</formula>
    </cfRule>
  </conditionalFormatting>
  <conditionalFormatting sqref="D27:F27">
    <cfRule type="cellIs" dxfId="2043" priority="16" stopIfTrue="1" operator="between">
      <formula>"29"</formula>
      <formula>"30"</formula>
    </cfRule>
  </conditionalFormatting>
  <conditionalFormatting sqref="A27:C27">
    <cfRule type="cellIs" dxfId="2042" priority="17" stopIfTrue="1" operator="between">
      <formula>29</formula>
      <formula>29</formula>
    </cfRule>
  </conditionalFormatting>
  <conditionalFormatting sqref="P4">
    <cfRule type="cellIs" dxfId="2041" priority="19" stopIfTrue="1" operator="between">
      <formula>"3"</formula>
      <formula>"6"</formula>
    </cfRule>
  </conditionalFormatting>
  <conditionalFormatting sqref="F6">
    <cfRule type="expression" dxfId="2040" priority="20" stopIfTrue="1">
      <formula>$H$7=VALUE(F6)</formula>
    </cfRule>
  </conditionalFormatting>
  <conditionalFormatting sqref="G5">
    <cfRule type="expression" dxfId="2039" priority="21" stopIfTrue="1">
      <formula>$H$7=VALUE(G5)</formula>
    </cfRule>
  </conditionalFormatting>
  <conditionalFormatting sqref="F5">
    <cfRule type="expression" dxfId="2038" priority="22" stopIfTrue="1">
      <formula>$H$7=VALUE(F5)</formula>
    </cfRule>
  </conditionalFormatting>
  <conditionalFormatting sqref="C6">
    <cfRule type="expression" dxfId="2037" priority="23" stopIfTrue="1">
      <formula>$H$7=VALUE(C6)</formula>
    </cfRule>
  </conditionalFormatting>
  <conditionalFormatting sqref="B6">
    <cfRule type="expression" priority="14" stopIfTrue="1">
      <formula>$H$7+1=VALUE(G5)</formula>
    </cfRule>
    <cfRule type="expression" dxfId="2036" priority="24" stopIfTrue="1">
      <formula>$H$7=VALUE(B6)</formula>
    </cfRule>
  </conditionalFormatting>
  <conditionalFormatting sqref="D6">
    <cfRule type="expression" dxfId="2035" priority="25" stopIfTrue="1">
      <formula>$H$7=VALUE(D6)</formula>
    </cfRule>
  </conditionalFormatting>
  <conditionalFormatting sqref="E6">
    <cfRule type="expression" dxfId="2034" priority="26" stopIfTrue="1">
      <formula>$H$7=VALUE(E6)</formula>
    </cfRule>
  </conditionalFormatting>
  <conditionalFormatting sqref="G6">
    <cfRule type="expression" priority="13" stopIfTrue="1">
      <formula>$H$7=VALUE(G6)</formula>
    </cfRule>
  </conditionalFormatting>
  <conditionalFormatting sqref="P4:Q4">
    <cfRule type="cellIs" dxfId="2033" priority="12" stopIfTrue="1" operator="between">
      <formula>"3"</formula>
      <formula>"5"</formula>
    </cfRule>
  </conditionalFormatting>
  <conditionalFormatting sqref="Q3:U3">
    <cfRule type="cellIs" dxfId="2032" priority="11" stopIfTrue="1" operator="between">
      <formula>"3"</formula>
      <formula>"5"</formula>
    </cfRule>
  </conditionalFormatting>
  <conditionalFormatting sqref="Q4">
    <cfRule type="cellIs" dxfId="2031" priority="10" stopIfTrue="1" operator="between">
      <formula>"3"</formula>
      <formula>"6"</formula>
    </cfRule>
  </conditionalFormatting>
  <conditionalFormatting sqref="R4">
    <cfRule type="cellIs" dxfId="2030" priority="9" stopIfTrue="1" operator="between">
      <formula>"3"</formula>
      <formula>"5"</formula>
    </cfRule>
  </conditionalFormatting>
  <conditionalFormatting sqref="Q11">
    <cfRule type="cellIs" dxfId="2029" priority="8" stopIfTrue="1" operator="between">
      <formula>"1"</formula>
      <formula>"1"</formula>
    </cfRule>
  </conditionalFormatting>
  <conditionalFormatting sqref="Q15">
    <cfRule type="cellIs" dxfId="2028" priority="4" operator="equal">
      <formula>"7"</formula>
    </cfRule>
  </conditionalFormatting>
  <conditionalFormatting sqref="Q23">
    <cfRule type="cellIs" dxfId="2027" priority="1" stopIfTrue="1" operator="equal">
      <formula>"21"</formula>
    </cfRule>
  </conditionalFormatting>
  <dataValidations count="1">
    <dataValidation imeMode="hiragana" allowBlank="1" showInputMessage="1" showErrorMessage="1" sqref="A13:B14 D13:E14 G13:H14 J13:K14 M13:N14 P13:Q14 U12:U14 U16:U18 S13:T14 S17:T18 P17:Q18 M17:N18 J17:K18 D17:E18 G17:H18 A17:B18 A21:B22 D21:E22 G21:H22 J21:K22 M21:N22 P21:Q22 U20:U22 U24:U26 S21:T22 S25:T26 P25:Q26 M25:N26 J25:K26 D25:E26 G25:H26 A25:B26 D33:E34 G33:H34 J33:K34 M33:N34 S33:T34 P33:Q34 U32:U34 C12:C14 F12:F14 I12:I14 L12:L14 O12:O14 R12:R14 R16:R18 O16:O18 L16:L18 I16:I18 F16:F18 C16:C18 C20:C22 F20:F22 I20:I22 L20:L22 O20:O22 R20:R22 R24:R26 O24:O26 L24:L26 I24:I26 F24:F26 C24:C26 A33:B34 A29 R32:R34 O32:O34 L32:L34 I32:I34 F32:F34 C32:C34 C28 R28 O28 L28 I28 F28 U28 A30:U30 D29 G29 J29 M29 P29 S29"/>
  </dataValidations>
  <hyperlinks>
    <hyperlink ref="R9" location="年表!N60" display="日付の位置【左 中央 右】は年表で設定"/>
  </hyperlinks>
  <pageMargins left="0.45" right="0.19685039370078741" top="0.59" bottom="0.11811023622047245" header="0.2" footer="0.11811023622047245"/>
  <pageSetup paperSize="9" scale="4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CONCATENATE(年表!$C32)</f>
        <v>4</v>
      </c>
      <c r="D1" s="27" t="s">
        <v>1</v>
      </c>
      <c r="I1" s="528" t="str">
        <f>CONCATENATE(年表!$F3)</f>
        <v>2021</v>
      </c>
      <c r="J1" s="528"/>
      <c r="K1" s="528"/>
      <c r="L1" s="530" t="s">
        <v>0</v>
      </c>
      <c r="Q1" s="229" t="str">
        <f>CONCATENATE(年表!$C50)</f>
        <v>6</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CONCATENATE(年表!$A34)</f>
        <v/>
      </c>
      <c r="B3" s="278" t="str">
        <f>CONCATENATE(年表!$B34)</f>
        <v/>
      </c>
      <c r="C3" s="278" t="str">
        <f>CONCATENATE(年表!$C34)</f>
        <v/>
      </c>
      <c r="D3" s="278" t="str">
        <f>CONCATENATE(年表!$D34)</f>
        <v/>
      </c>
      <c r="E3" s="278" t="str">
        <f>CONCATENATE(年表!$E34)</f>
        <v>1</v>
      </c>
      <c r="F3" s="278" t="str">
        <f>CONCATENATE(年表!$F34)</f>
        <v>2</v>
      </c>
      <c r="G3" s="279" t="str">
        <f>CONCATENATE(年表!$G34)</f>
        <v>3</v>
      </c>
      <c r="I3" s="531" t="str">
        <f>CONCATENATE(年表!$C41)</f>
        <v>5</v>
      </c>
      <c r="J3" s="531"/>
      <c r="K3" s="531"/>
      <c r="L3" s="532" t="s">
        <v>1</v>
      </c>
      <c r="M3" s="532"/>
      <c r="O3" s="280" t="str">
        <f>CONCATENATE(年表!$A52)</f>
        <v/>
      </c>
      <c r="P3" s="278" t="str">
        <f>CONCATENATE(年表!$B52)</f>
        <v/>
      </c>
      <c r="Q3" s="278" t="str">
        <f>CONCATENATE(年表!$C52)</f>
        <v>1</v>
      </c>
      <c r="R3" s="278" t="str">
        <f>CONCATENATE(年表!$D52)</f>
        <v>2</v>
      </c>
      <c r="S3" s="278" t="str">
        <f>CONCATENATE(年表!$E52)</f>
        <v>3</v>
      </c>
      <c r="T3" s="278" t="str">
        <f>CONCATENATE(年表!$F52)</f>
        <v>4</v>
      </c>
      <c r="U3" s="279" t="str">
        <f>CONCATENATE(年表!$G52)</f>
        <v>5</v>
      </c>
    </row>
    <row r="4" spans="1:21" s="1" customFormat="1" ht="24" customHeight="1">
      <c r="A4" s="280" t="str">
        <f>CONCATENATE(年表!$A35)</f>
        <v>4</v>
      </c>
      <c r="B4" s="278" t="str">
        <f>CONCATENATE(年表!$B35)</f>
        <v>5</v>
      </c>
      <c r="C4" s="278" t="str">
        <f>CONCATENATE(年表!$C35)</f>
        <v>6</v>
      </c>
      <c r="D4" s="278" t="str">
        <f>CONCATENATE(年表!$D35)</f>
        <v>7</v>
      </c>
      <c r="E4" s="278" t="str">
        <f>CONCATENATE(年表!$E35)</f>
        <v>8</v>
      </c>
      <c r="F4" s="278" t="str">
        <f>CONCATENATE(年表!$F35)</f>
        <v>9</v>
      </c>
      <c r="G4" s="279" t="str">
        <f>CONCATENATE(年表!$G35)</f>
        <v>10</v>
      </c>
      <c r="I4" s="531"/>
      <c r="J4" s="531"/>
      <c r="K4" s="531"/>
      <c r="L4" s="532"/>
      <c r="M4" s="532"/>
      <c r="O4" s="280" t="str">
        <f>CONCATENATE(年表!$A53)</f>
        <v>6</v>
      </c>
      <c r="P4" s="278" t="str">
        <f>CONCATENATE(年表!$B53)</f>
        <v>7</v>
      </c>
      <c r="Q4" s="278" t="str">
        <f>CONCATENATE(年表!$C53)</f>
        <v>8</v>
      </c>
      <c r="R4" s="278" t="str">
        <f>CONCATENATE(年表!$D53)</f>
        <v>9</v>
      </c>
      <c r="S4" s="278" t="str">
        <f>CONCATENATE(年表!$E53)</f>
        <v>10</v>
      </c>
      <c r="T4" s="278" t="str">
        <f>CONCATENATE(年表!$F53)</f>
        <v>11</v>
      </c>
      <c r="U4" s="279" t="str">
        <f>CONCATENATE(年表!$G53)</f>
        <v>12</v>
      </c>
    </row>
    <row r="5" spans="1:21" s="1" customFormat="1" ht="24" customHeight="1">
      <c r="A5" s="280" t="str">
        <f>CONCATENATE(年表!$A36)</f>
        <v>11</v>
      </c>
      <c r="B5" s="278" t="str">
        <f>CONCATENATE(年表!$B36)</f>
        <v>12</v>
      </c>
      <c r="C5" s="278" t="str">
        <f>CONCATENATE(年表!$C36)</f>
        <v>13</v>
      </c>
      <c r="D5" s="278" t="str">
        <f>CONCATENATE(年表!$D36)</f>
        <v>14</v>
      </c>
      <c r="E5" s="278" t="str">
        <f>CONCATENATE(年表!$E36)</f>
        <v>15</v>
      </c>
      <c r="F5" s="278" t="str">
        <f>CONCATENATE(年表!$F36)</f>
        <v>16</v>
      </c>
      <c r="G5" s="279" t="str">
        <f>CONCATENATE(年表!$G36)</f>
        <v>17</v>
      </c>
      <c r="I5" s="531"/>
      <c r="J5" s="531"/>
      <c r="K5" s="531"/>
      <c r="L5" s="532"/>
      <c r="M5" s="532"/>
      <c r="O5" s="280" t="str">
        <f>CONCATENATE(年表!$A54)</f>
        <v>13</v>
      </c>
      <c r="P5" s="278" t="str">
        <f>CONCATENATE(年表!$B54)</f>
        <v>14</v>
      </c>
      <c r="Q5" s="278" t="str">
        <f>CONCATENATE(年表!$C54)</f>
        <v>15</v>
      </c>
      <c r="R5" s="278" t="str">
        <f>CONCATENATE(年表!$D54)</f>
        <v>16</v>
      </c>
      <c r="S5" s="278" t="str">
        <f>CONCATENATE(年表!$E54)</f>
        <v>17</v>
      </c>
      <c r="T5" s="278" t="str">
        <f>CONCATENATE(年表!$F54)</f>
        <v>18</v>
      </c>
      <c r="U5" s="279" t="str">
        <f>CONCATENATE(年表!$G54)</f>
        <v>19</v>
      </c>
    </row>
    <row r="6" spans="1:21" s="1" customFormat="1" ht="24" customHeight="1">
      <c r="A6" s="280" t="str">
        <f>CONCATENATE(年表!$A37)</f>
        <v>18</v>
      </c>
      <c r="B6" s="278" t="str">
        <f>CONCATENATE(年表!$B37)</f>
        <v>19</v>
      </c>
      <c r="C6" s="278" t="str">
        <f>CONCATENATE(年表!$C37)</f>
        <v>20</v>
      </c>
      <c r="D6" s="278" t="str">
        <f>CONCATENATE(年表!$D37)</f>
        <v>21</v>
      </c>
      <c r="E6" s="278" t="str">
        <f>CONCATENATE(年表!$E37)</f>
        <v>22</v>
      </c>
      <c r="F6" s="278" t="str">
        <f>CONCATENATE(年表!$F37)</f>
        <v>23</v>
      </c>
      <c r="G6" s="279" t="str">
        <f>CONCATENATE(年表!$G37)</f>
        <v>24</v>
      </c>
      <c r="I6" s="531"/>
      <c r="J6" s="531"/>
      <c r="K6" s="531"/>
      <c r="L6" s="532"/>
      <c r="M6" s="532"/>
      <c r="O6" s="280" t="str">
        <f>CONCATENATE(年表!$A55)</f>
        <v>20</v>
      </c>
      <c r="P6" s="278" t="str">
        <f>CONCATENATE(年表!$B55)</f>
        <v>21</v>
      </c>
      <c r="Q6" s="278" t="str">
        <f>CONCATENATE(年表!$C55)</f>
        <v>22</v>
      </c>
      <c r="R6" s="278" t="str">
        <f>CONCATENATE(年表!$D55)</f>
        <v>23</v>
      </c>
      <c r="S6" s="278" t="str">
        <f>CONCATENATE(年表!$E55)</f>
        <v>24</v>
      </c>
      <c r="T6" s="278" t="str">
        <f>CONCATENATE(年表!$F55)</f>
        <v>25</v>
      </c>
      <c r="U6" s="279" t="str">
        <f>CONCATENATE(年表!$G55)</f>
        <v>26</v>
      </c>
    </row>
    <row r="7" spans="1:21" s="1" customFormat="1" ht="24" customHeight="1">
      <c r="A7" s="280" t="str">
        <f>CONCATENATE(年表!$A38)</f>
        <v>25</v>
      </c>
      <c r="B7" s="278" t="str">
        <f>CONCATENATE(年表!$B38)</f>
        <v>26</v>
      </c>
      <c r="C7" s="278" t="str">
        <f>CONCATENATE(年表!$C38)</f>
        <v>27</v>
      </c>
      <c r="D7" s="278" t="str">
        <f>CONCATENATE(年表!$D38)</f>
        <v>28</v>
      </c>
      <c r="E7" s="278" t="str">
        <f>CONCATENATE(年表!$E38)</f>
        <v>29</v>
      </c>
      <c r="F7" s="278" t="str">
        <f>CONCATENATE(年表!$F38)</f>
        <v>30</v>
      </c>
      <c r="G7" s="279" t="str">
        <f>CONCATENATE(年表!$G38)</f>
        <v/>
      </c>
      <c r="I7" s="531"/>
      <c r="J7" s="531"/>
      <c r="K7" s="531"/>
      <c r="L7" s="532"/>
      <c r="M7" s="532"/>
      <c r="O7" s="280" t="str">
        <f>CONCATENATE(年表!$A56)</f>
        <v>27</v>
      </c>
      <c r="P7" s="278" t="str">
        <f>CONCATENATE(年表!$B56)</f>
        <v>28</v>
      </c>
      <c r="Q7" s="278" t="str">
        <f>CONCATENATE(年表!$C56)</f>
        <v>29</v>
      </c>
      <c r="R7" s="278" t="str">
        <f>CONCATENATE(年表!$D56)</f>
        <v>30</v>
      </c>
      <c r="S7" s="278" t="str">
        <f>CONCATENATE(年表!$E56)</f>
        <v/>
      </c>
      <c r="T7" s="278" t="str">
        <f>CONCATENATE(年表!$F56)</f>
        <v/>
      </c>
      <c r="U7" s="279" t="str">
        <f>CONCATENATE(年表!$G56)</f>
        <v/>
      </c>
    </row>
    <row r="8" spans="1:21" s="1" customFormat="1" ht="24" customHeight="1">
      <c r="A8" s="280" t="str">
        <f>CONCATENATE(年表!$A39)</f>
        <v/>
      </c>
      <c r="B8" s="278" t="str">
        <f>CONCATENATE(年表!$B39)</f>
        <v/>
      </c>
      <c r="C8" s="278" t="str">
        <f>CONCATENATE(年表!$C39)</f>
        <v/>
      </c>
      <c r="D8" s="278" t="str">
        <f>CONCATENATE(年表!$D39)</f>
        <v/>
      </c>
      <c r="E8" s="278" t="str">
        <f>CONCATENATE(年表!$E39)</f>
        <v/>
      </c>
      <c r="F8" s="278" t="str">
        <f>CONCATENATE(年表!$F39)</f>
        <v/>
      </c>
      <c r="G8" s="279" t="str">
        <f>CONCATENATE(年表!$G39)</f>
        <v/>
      </c>
      <c r="H8" s="104">
        <f>1-SIGN(MOD($I$1,4))</f>
        <v>0</v>
      </c>
      <c r="I8" s="531"/>
      <c r="J8" s="531"/>
      <c r="K8" s="531"/>
      <c r="L8" s="532"/>
      <c r="M8" s="532"/>
      <c r="O8" s="280" t="str">
        <f>CONCATENATE(年表!$A57)</f>
        <v/>
      </c>
      <c r="P8" s="278" t="str">
        <f>CONCATENATE(年表!$B57)</f>
        <v/>
      </c>
      <c r="Q8" s="278" t="str">
        <f>CONCATENATE(年表!$C57)</f>
        <v/>
      </c>
      <c r="R8" s="278" t="str">
        <f>CONCATENATE(年表!$D57)</f>
        <v/>
      </c>
      <c r="S8" s="278" t="str">
        <f>CONCATENATE(年表!$E57)</f>
        <v/>
      </c>
      <c r="T8" s="278" t="str">
        <f>CONCATENATE(年表!$F57)</f>
        <v/>
      </c>
      <c r="U8" s="279" t="str">
        <f>CONCATENATE(年表!$G57)</f>
        <v/>
      </c>
    </row>
    <row r="9" spans="1:21" ht="24" customHeight="1">
      <c r="A9" s="4"/>
      <c r="B9" s="5"/>
      <c r="C9" s="5"/>
      <c r="D9" s="5"/>
      <c r="E9" s="5"/>
      <c r="F9" s="5"/>
      <c r="G9" s="5"/>
      <c r="O9" s="4"/>
      <c r="P9" s="5"/>
      <c r="R9" s="533" t="s">
        <v>63</v>
      </c>
      <c r="S9" s="533"/>
      <c r="T9" s="533"/>
      <c r="U9" s="533"/>
    </row>
    <row r="10" spans="1:21" ht="59.25"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IF(年表!$S$59="L",CONCATENATE(年表!$A43),"")</f>
        <v/>
      </c>
      <c r="B11" s="555" t="str">
        <f>IF(年表!$S$59="C",CONCATENATE(年表!$A43),"")</f>
        <v/>
      </c>
      <c r="C11" s="252" t="str">
        <f>IF(年表!$S$59="R",CONCATENATE(年表!$A43),"")</f>
        <v/>
      </c>
      <c r="D11" s="553" t="str">
        <f>IF(年表!$S$59="L",CONCATENATE(年表!$B43),"")</f>
        <v/>
      </c>
      <c r="E11" s="549" t="str">
        <f>IF(年表!$S$59="C",CONCATENATE(年表!$B43),"")</f>
        <v/>
      </c>
      <c r="F11" s="253" t="str">
        <f>IF(年表!$S$59="R",CONCATENATE(年表!$B43),"")</f>
        <v/>
      </c>
      <c r="G11" s="549" t="str">
        <f>IF(年表!$S$59="L",CONCATENATE(年表!$C43),"")</f>
        <v/>
      </c>
      <c r="H11" s="549" t="str">
        <f>IF(年表!$S$59="C",CONCATENATE(年表!$C43),"")</f>
        <v/>
      </c>
      <c r="I11" s="254" t="str">
        <f>IF(年表!$S$59="R",CONCATENATE(年表!$C43),"")</f>
        <v/>
      </c>
      <c r="J11" s="549" t="str">
        <f>IF(年表!$S$59="L",CONCATENATE(年表!$D43),"")</f>
        <v/>
      </c>
      <c r="K11" s="559" t="str">
        <f>IF(年表!$S$59="C",CONCATENATE(年表!$D43),"")</f>
        <v/>
      </c>
      <c r="L11" s="254" t="str">
        <f>IF(年表!$S$59="R",CONCATENATE(年表!$D43),"")</f>
        <v/>
      </c>
      <c r="M11" s="549" t="str">
        <f>IF(年表!$S$59="L",CONCATENATE(年表!$E43),"")</f>
        <v/>
      </c>
      <c r="N11" s="559" t="str">
        <f>IF(年表!$S$59="C",CONCATENATE(年表!$E43),"")</f>
        <v/>
      </c>
      <c r="O11" s="254" t="str">
        <f>IF(年表!$S$59="R",CONCATENATE(年表!$E43),"")</f>
        <v/>
      </c>
      <c r="P11" s="549" t="str">
        <f>IF(年表!$S$59="L",CONCATENATE(年表!$F43),"")</f>
        <v/>
      </c>
      <c r="Q11" s="516" t="str">
        <f>IF(年表!$S$59="C",CONCATENATE(年表!$F43),"")</f>
        <v/>
      </c>
      <c r="R11" s="254" t="str">
        <f>IF(年表!$S$59="R",CONCATENATE(年表!$F43),"")</f>
        <v/>
      </c>
      <c r="S11" s="561" t="str">
        <f>IF(年表!$S$59="L",CONCATENATE(年表!$G43),"")</f>
        <v/>
      </c>
      <c r="T11" s="561" t="str">
        <f>IF(年表!$S$59="C",CONCATENATE(年表!$G43),"")</f>
        <v>1</v>
      </c>
      <c r="U11" s="443" t="str">
        <f>IF(年表!$S$59="R",CONCATENATE(年表!$G43),"")</f>
        <v/>
      </c>
    </row>
    <row r="12" spans="1:21" s="3" customFormat="1" ht="42.95" customHeight="1">
      <c r="A12" s="552"/>
      <c r="B12" s="556"/>
      <c r="C12" s="275"/>
      <c r="D12" s="554"/>
      <c r="E12" s="550"/>
      <c r="F12" s="275"/>
      <c r="G12" s="550"/>
      <c r="H12" s="550"/>
      <c r="I12" s="275"/>
      <c r="J12" s="550"/>
      <c r="K12" s="560"/>
      <c r="L12" s="275"/>
      <c r="M12" s="550"/>
      <c r="N12" s="560"/>
      <c r="O12" s="275"/>
      <c r="P12" s="550"/>
      <c r="Q12" s="517"/>
      <c r="R12" s="275"/>
      <c r="S12" s="562"/>
      <c r="T12" s="562"/>
      <c r="U12" s="275"/>
    </row>
    <row r="13" spans="1:21" s="3" customFormat="1" ht="42.95" customHeight="1">
      <c r="A13" s="534"/>
      <c r="B13" s="535"/>
      <c r="C13" s="536"/>
      <c r="D13" s="535"/>
      <c r="E13" s="535"/>
      <c r="F13" s="535"/>
      <c r="G13" s="521" t="str">
        <f t="shared" ref="G13" si="0">IF(CONCATENATE(G11,H11)&lt;&gt;"3","","憲法記念日")</f>
        <v/>
      </c>
      <c r="H13" s="522"/>
      <c r="I13" s="523"/>
      <c r="J13" s="521" t="str">
        <f>IF(CONCATENATE(J11,K11)="1","即位の日",IF(CONCATENATE(J11,K11)="3","憲法記念日",IF(CONCATENATE(J11,K11)="4","みどりの日",IF(CONCATENATE(J11,K11)="5","こどもの日",""))))</f>
        <v/>
      </c>
      <c r="K13" s="522"/>
      <c r="L13" s="523"/>
      <c r="M13" s="521" t="str">
        <f>IF(CONCATENATE(J11,K11)="1","国民の休日",IF(CONCATENATE(M11,N11)="3","憲法記念日",IF(CONCATENATE(M11,N11)="4","みどりの日",IF(CONCATENATE(M11,N11)="5","こどもの日",""))))</f>
        <v/>
      </c>
      <c r="N13" s="522"/>
      <c r="O13" s="523"/>
      <c r="P13" s="521" t="str">
        <f>IF(CONCATENATE(P11,Q11)="3","憲法記念日",IF(CONCATENATE(P11,Q11)="4","みどりの日",IF(CONCATENATE(P11,Q11)="5","こどもの日","")))</f>
        <v/>
      </c>
      <c r="Q13" s="522"/>
      <c r="R13" s="523"/>
      <c r="S13" s="521" t="str">
        <f>IF(CONCATENATE(S11,T11)="3","憲法記念日",IF(CONCATENATE(S11,T11)="4","みどりの日",IF(CONCATENATE(S11,T11)="5","こどもの日","")))</f>
        <v/>
      </c>
      <c r="T13" s="522"/>
      <c r="U13" s="523"/>
    </row>
    <row r="14" spans="1:21" ht="38.25" customHeight="1">
      <c r="A14" s="534"/>
      <c r="B14" s="535"/>
      <c r="C14" s="536"/>
      <c r="D14" s="535"/>
      <c r="E14" s="535"/>
      <c r="F14" s="535"/>
      <c r="G14" s="534"/>
      <c r="H14" s="535"/>
      <c r="I14" s="536"/>
      <c r="J14" s="535"/>
      <c r="K14" s="535"/>
      <c r="L14" s="535"/>
      <c r="M14" s="534"/>
      <c r="N14" s="535"/>
      <c r="O14" s="536"/>
      <c r="P14" s="535"/>
      <c r="Q14" s="535"/>
      <c r="R14" s="535"/>
      <c r="S14" s="534"/>
      <c r="T14" s="535"/>
      <c r="U14" s="536"/>
    </row>
    <row r="15" spans="1:21" s="3" customFormat="1" ht="47.25" customHeight="1">
      <c r="A15" s="551" t="str">
        <f>IF(年表!$S$59="L",CONCATENATE(年表!$A44),"")</f>
        <v/>
      </c>
      <c r="B15" s="555" t="str">
        <f>IF(年表!$S$59="C",CONCATENATE(年表!$A44),"")</f>
        <v>2</v>
      </c>
      <c r="C15" s="252" t="str">
        <f>IF(年表!$S$59="R",CONCATENATE(年表!$A44),"")</f>
        <v/>
      </c>
      <c r="D15" s="553" t="str">
        <f>IF(年表!$S$59="L",CONCATENATE(年表!$B44),"")</f>
        <v/>
      </c>
      <c r="E15" s="549" t="str">
        <f>IF(年表!$S$59="C",CONCATENATE(年表!$B44),"")</f>
        <v>3</v>
      </c>
      <c r="F15" s="253" t="str">
        <f>IF(年表!$S$59="R",CONCATENATE(年表!$B44),"")</f>
        <v/>
      </c>
      <c r="G15" s="553" t="str">
        <f>IF(年表!$S$59="L",CONCATENATE(年表!$C44),"")</f>
        <v/>
      </c>
      <c r="H15" s="549" t="str">
        <f>IF(年表!$S$59="C",CONCATENATE(年表!$C44),"")</f>
        <v>4</v>
      </c>
      <c r="I15" s="254" t="str">
        <f>IF(年表!$S$59="R",CONCATENATE(年表!$C44),"")</f>
        <v/>
      </c>
      <c r="J15" s="553" t="str">
        <f>IF(年表!$S$59="L",CONCATENATE(年表!$D44),"")</f>
        <v/>
      </c>
      <c r="K15" s="563" t="str">
        <f>IF(年表!$S$59="C",CONCATENATE(年表!$D44),"")</f>
        <v>5</v>
      </c>
      <c r="L15" s="253" t="str">
        <f>IF(年表!$S$59="R",CONCATENATE(年表!$D44),"")</f>
        <v/>
      </c>
      <c r="M15" s="553" t="str">
        <f>IF(年表!$S$59="L",CONCATENATE(年表!$E44),"")</f>
        <v/>
      </c>
      <c r="N15" s="516" t="str">
        <f>IF(年表!$S$59="C",CONCATENATE(年表!$E44),"")</f>
        <v>6</v>
      </c>
      <c r="O15" s="254" t="str">
        <f>IF(年表!$S$59="R",CONCATENATE(年表!$E44),"")</f>
        <v/>
      </c>
      <c r="P15" s="553" t="str">
        <f>IF(年表!$S$59="L",CONCATENATE(年表!$F44),"")</f>
        <v/>
      </c>
      <c r="Q15" s="516" t="str">
        <f>IF(年表!$S$59="C",CONCATENATE(年表!$F44),"")</f>
        <v>7</v>
      </c>
      <c r="R15" s="253" t="str">
        <f>IF(年表!$S$59="R",CONCATENATE(年表!$F44),"")</f>
        <v/>
      </c>
      <c r="S15" s="557" t="str">
        <f>IF(年表!$S$59="L",CONCATENATE(年表!$G44),"")</f>
        <v/>
      </c>
      <c r="T15" s="561" t="str">
        <f>IF(年表!$S$59="C",CONCATENATE(年表!$G44),"")</f>
        <v>8</v>
      </c>
      <c r="U15" s="443" t="str">
        <f>IF(年表!$S$59="R",CONCATENATE(年表!$G44),"")</f>
        <v/>
      </c>
    </row>
    <row r="16" spans="1:21" ht="42.95" customHeight="1">
      <c r="A16" s="552"/>
      <c r="B16" s="556"/>
      <c r="C16" s="275"/>
      <c r="D16" s="554"/>
      <c r="E16" s="550"/>
      <c r="F16" s="275"/>
      <c r="G16" s="554"/>
      <c r="H16" s="550"/>
      <c r="I16" s="275"/>
      <c r="J16" s="554"/>
      <c r="K16" s="564"/>
      <c r="L16" s="275"/>
      <c r="M16" s="554"/>
      <c r="N16" s="517"/>
      <c r="O16" s="275"/>
      <c r="P16" s="554"/>
      <c r="Q16" s="517"/>
      <c r="R16" s="275"/>
      <c r="S16" s="558"/>
      <c r="T16" s="562"/>
      <c r="U16" s="275"/>
    </row>
    <row r="17" spans="1:21" ht="42.95" customHeight="1">
      <c r="A17" s="521" t="str">
        <f t="shared" ref="A17" si="1">IF(CONCATENATE(A15,B15)="3","憲法記念日",IF(CONCATENATE(A15,B15)="4","みどりの日",IF(CONCATENATE(A15,B15)="5","こどもの日","")))</f>
        <v/>
      </c>
      <c r="B17" s="522"/>
      <c r="C17" s="523"/>
      <c r="D17" s="521" t="str">
        <f t="shared" ref="D17" si="2">IF(CONCATENATE(D15,E15)="3","憲法記念日",IF(CONCATENATE(D15,E15)="4","みどりの日",IF(CONCATENATE(D15,E15)="5","こどもの日","")))</f>
        <v>憲法記念日</v>
      </c>
      <c r="E17" s="522"/>
      <c r="F17" s="523"/>
      <c r="G17" s="521" t="str">
        <f t="shared" ref="G17" si="3">IF(CONCATENATE(G15,H15)="3","憲法記念日",IF(CONCATENATE(G15,H15)="4","みどりの日",IF(CONCATENATE(G15,H15)="5","こどもの日","")))</f>
        <v>みどりの日</v>
      </c>
      <c r="H17" s="522"/>
      <c r="I17" s="523"/>
      <c r="J17" s="521" t="str">
        <f>IF(CONCATENATE(J15,K15)="3","憲法記念日",IF(CONCATENATE(J15,K15)="4","みどりの日",IF(CONCATENATE(J15,K15)="5","こどもの日",IF(CONCATENATE(J15,K15)="6","振替休日",""))))</f>
        <v>こどもの日</v>
      </c>
      <c r="K17" s="522"/>
      <c r="L17" s="523"/>
      <c r="M17" s="534"/>
      <c r="N17" s="535"/>
      <c r="O17" s="536"/>
      <c r="P17" s="535"/>
      <c r="Q17" s="535"/>
      <c r="R17" s="535"/>
      <c r="S17" s="534"/>
      <c r="T17" s="535"/>
      <c r="U17" s="536"/>
    </row>
    <row r="18" spans="1:21" ht="38.25" customHeight="1">
      <c r="A18" s="537"/>
      <c r="B18" s="538"/>
      <c r="C18" s="539"/>
      <c r="D18" s="538"/>
      <c r="E18" s="538"/>
      <c r="F18" s="538"/>
      <c r="G18" s="537"/>
      <c r="H18" s="538"/>
      <c r="I18" s="539"/>
      <c r="J18" s="538"/>
      <c r="K18" s="538"/>
      <c r="L18" s="538"/>
      <c r="M18" s="537"/>
      <c r="N18" s="538"/>
      <c r="O18" s="539"/>
      <c r="P18" s="538"/>
      <c r="Q18" s="538"/>
      <c r="R18" s="538"/>
      <c r="S18" s="537"/>
      <c r="T18" s="538"/>
      <c r="U18" s="539"/>
    </row>
    <row r="19" spans="1:21" ht="47.25" customHeight="1">
      <c r="A19" s="551" t="str">
        <f>IF(年表!$S$59="L",CONCATENATE(年表!$A45),"")</f>
        <v/>
      </c>
      <c r="B19" s="555" t="str">
        <f>IF(年表!$S$59="C",CONCATENATE(年表!$A45),"")</f>
        <v>9</v>
      </c>
      <c r="C19" s="256" t="str">
        <f>IF(年表!$S$59="R",CONCATENATE(年表!$A45),"")</f>
        <v/>
      </c>
      <c r="D19" s="553" t="str">
        <f>IF(年表!$S$59="L",CONCATENATE(年表!$B45),"")</f>
        <v/>
      </c>
      <c r="E19" s="549" t="str">
        <f>IF(年表!$S$59="C",CONCATENATE(年表!$B45),"")</f>
        <v>10</v>
      </c>
      <c r="F19" s="260" t="str">
        <f>IF(年表!$S$59="R",CONCATENATE(年表!$B45),"")</f>
        <v/>
      </c>
      <c r="G19" s="553" t="str">
        <f>IF(年表!$S$59="L",CONCATENATE(年表!$C45),"")</f>
        <v/>
      </c>
      <c r="H19" s="549" t="str">
        <f>IF(年表!$S$59="C",CONCATENATE(年表!$C45),"")</f>
        <v>11</v>
      </c>
      <c r="I19" s="257" t="str">
        <f>IF(年表!$S$59="R",CONCATENATE(年表!$C45),"")</f>
        <v/>
      </c>
      <c r="J19" s="553" t="str">
        <f>IF(年表!$S$59="L",CONCATENATE(年表!$D45),"")</f>
        <v/>
      </c>
      <c r="K19" s="516" t="str">
        <f>IF(年表!$S$59="C",CONCATENATE(年表!$D45),"")</f>
        <v>12</v>
      </c>
      <c r="L19" s="260" t="str">
        <f>IF(年表!$S$59="R",CONCATENATE(年表!$D45),"")</f>
        <v/>
      </c>
      <c r="M19" s="553" t="str">
        <f>IF(年表!$S$59="L",CONCATENATE(年表!$E45),"")</f>
        <v/>
      </c>
      <c r="N19" s="516" t="str">
        <f>IF(年表!$S$59="C",CONCATENATE(年表!$E45),"")</f>
        <v>13</v>
      </c>
      <c r="O19" s="257" t="str">
        <f>IF(年表!$S$59="R",CONCATENATE(年表!$E45),"")</f>
        <v/>
      </c>
      <c r="P19" s="553" t="str">
        <f>IF(年表!$S$59="L",CONCATENATE(年表!$F45),"")</f>
        <v/>
      </c>
      <c r="Q19" s="514" t="str">
        <f>IF(年表!$S$59="C",CONCATENATE(年表!$F45),"")</f>
        <v>14</v>
      </c>
      <c r="R19" s="260" t="str">
        <f>IF(年表!$S$59="R",CONCATENATE(年表!$F45),"")</f>
        <v/>
      </c>
      <c r="S19" s="557" t="str">
        <f>IF(年表!$S$59="L",CONCATENATE(年表!$G45),"")</f>
        <v/>
      </c>
      <c r="T19" s="561" t="str">
        <f>IF(年表!$S$59="C",CONCATENATE(年表!$G45),"")</f>
        <v>15</v>
      </c>
      <c r="U19" s="444" t="str">
        <f>IF(年表!$S$59="R",CONCATENATE(年表!$G45),"")</f>
        <v/>
      </c>
    </row>
    <row r="20" spans="1:21" ht="42.95" customHeight="1">
      <c r="A20" s="552"/>
      <c r="B20" s="556"/>
      <c r="C20" s="275"/>
      <c r="D20" s="554"/>
      <c r="E20" s="550"/>
      <c r="F20" s="275"/>
      <c r="G20" s="554"/>
      <c r="H20" s="550"/>
      <c r="I20" s="275"/>
      <c r="J20" s="554"/>
      <c r="K20" s="517"/>
      <c r="L20" s="275"/>
      <c r="M20" s="554"/>
      <c r="N20" s="517"/>
      <c r="O20" s="275"/>
      <c r="P20" s="554"/>
      <c r="Q20" s="515"/>
      <c r="R20" s="275"/>
      <c r="S20" s="558"/>
      <c r="T20" s="562"/>
      <c r="U20" s="275"/>
    </row>
    <row r="21" spans="1:21" ht="42.95" customHeight="1">
      <c r="A21" s="534"/>
      <c r="B21" s="535"/>
      <c r="C21" s="536"/>
      <c r="D21" s="535"/>
      <c r="E21" s="535"/>
      <c r="F21" s="535"/>
      <c r="G21" s="534"/>
      <c r="H21" s="535"/>
      <c r="I21" s="536"/>
      <c r="J21" s="535"/>
      <c r="K21" s="535"/>
      <c r="L21" s="535"/>
      <c r="M21" s="534"/>
      <c r="N21" s="535"/>
      <c r="O21" s="536"/>
      <c r="P21" s="535"/>
      <c r="Q21" s="535"/>
      <c r="R21" s="535"/>
      <c r="S21" s="534"/>
      <c r="T21" s="535"/>
      <c r="U21" s="536"/>
    </row>
    <row r="22" spans="1:21" ht="38.25" customHeight="1">
      <c r="A22" s="534"/>
      <c r="B22" s="535"/>
      <c r="C22" s="536"/>
      <c r="D22" s="535"/>
      <c r="E22" s="535"/>
      <c r="F22" s="535"/>
      <c r="G22" s="534"/>
      <c r="H22" s="535"/>
      <c r="I22" s="536"/>
      <c r="J22" s="535"/>
      <c r="K22" s="535"/>
      <c r="L22" s="535"/>
      <c r="M22" s="534"/>
      <c r="N22" s="535"/>
      <c r="O22" s="536"/>
      <c r="P22" s="535"/>
      <c r="Q22" s="535"/>
      <c r="R22" s="535"/>
      <c r="S22" s="534"/>
      <c r="T22" s="535"/>
      <c r="U22" s="536"/>
    </row>
    <row r="23" spans="1:21" ht="47.25" customHeight="1">
      <c r="A23" s="551" t="str">
        <f>IF(年表!$S$59&lt;&gt;"L","",CONCATENATE(年表!$A46))</f>
        <v/>
      </c>
      <c r="B23" s="555" t="str">
        <f>IF(年表!$S$59="C",CONCATENATE(年表!$A46),"")</f>
        <v>16</v>
      </c>
      <c r="C23" s="252" t="str">
        <f>IF(年表!$S$59="R",CONCATENATE(年表!$A46),"")</f>
        <v/>
      </c>
      <c r="D23" s="553" t="str">
        <f>IF(年表!$S$59&lt;&gt;"L","",CONCATENATE(年表!$B46))</f>
        <v/>
      </c>
      <c r="E23" s="549" t="str">
        <f>IF(年表!$S$59&lt;&gt;"C","",CONCATENATE(年表!$B46))</f>
        <v>17</v>
      </c>
      <c r="F23" s="253" t="str">
        <f>IF(年表!$S$59&lt;&gt;"R","",CONCATENATE(年表!$B46))</f>
        <v/>
      </c>
      <c r="G23" s="553" t="str">
        <f>IF(年表!$S$59&lt;&gt;"L","",CONCATENATE(年表!$C46))</f>
        <v/>
      </c>
      <c r="H23" s="549" t="str">
        <f>IF(年表!$S$59&lt;&gt;"C","",CONCATENATE(年表!$C46))</f>
        <v>18</v>
      </c>
      <c r="I23" s="254" t="str">
        <f>IF(年表!$S$59&lt;&gt;"R","",CONCATENATE(年表!$C46))</f>
        <v/>
      </c>
      <c r="J23" s="553" t="str">
        <f>IF(年表!$S$59&lt;&gt;"L","",CONCATENATE(年表!$D46))</f>
        <v/>
      </c>
      <c r="K23" s="549" t="str">
        <f>IF(年表!$S$59&lt;&gt;"C","",CONCATENATE(年表!$D46))</f>
        <v>19</v>
      </c>
      <c r="L23" s="253" t="str">
        <f>IF(年表!$S$59&lt;&gt;"R","",CONCATENATE(年表!$D46))</f>
        <v/>
      </c>
      <c r="M23" s="553" t="str">
        <f>IF(年表!$S$59&lt;&gt;"L","",CONCATENATE(年表!$E46))</f>
        <v/>
      </c>
      <c r="N23" s="516" t="str">
        <f>IF(年表!$S$59&lt;&gt;"C","",CONCATENATE(年表!$E46))</f>
        <v>20</v>
      </c>
      <c r="O23" s="254" t="str">
        <f>IF(年表!$S$59&lt;&gt;"R","",CONCATENATE(年表!$E46))</f>
        <v/>
      </c>
      <c r="P23" s="553" t="str">
        <f>IF(年表!$S$59&lt;&gt;"L","",CONCATENATE(年表!$F46))</f>
        <v/>
      </c>
      <c r="Q23" s="516" t="str">
        <f>IF(年表!$S$59&lt;&gt;"C","",CONCATENATE(年表!$F46))</f>
        <v>21</v>
      </c>
      <c r="R23" s="253" t="str">
        <f>IF(年表!$S$59&lt;&gt;"R","",CONCATENATE(年表!$F46))</f>
        <v/>
      </c>
      <c r="S23" s="557" t="str">
        <f>IF(年表!$S$59&lt;&gt;"L","",CONCATENATE(年表!$G46))</f>
        <v/>
      </c>
      <c r="T23" s="543" t="str">
        <f>IF(年表!$S$59&lt;&gt;"C","",CONCATENATE(年表!$G46))</f>
        <v>22</v>
      </c>
      <c r="U23" s="443" t="str">
        <f>IF(年表!$S$59&lt;&gt;"R","",CONCATENATE(年表!$G46))</f>
        <v/>
      </c>
    </row>
    <row r="24" spans="1:21" ht="42.95" customHeight="1">
      <c r="A24" s="552"/>
      <c r="B24" s="556"/>
      <c r="C24" s="275"/>
      <c r="D24" s="554"/>
      <c r="E24" s="550"/>
      <c r="F24" s="275"/>
      <c r="G24" s="554"/>
      <c r="H24" s="550"/>
      <c r="I24" s="275"/>
      <c r="J24" s="554"/>
      <c r="K24" s="550"/>
      <c r="L24" s="275"/>
      <c r="M24" s="554"/>
      <c r="N24" s="517"/>
      <c r="O24" s="275"/>
      <c r="P24" s="554"/>
      <c r="Q24" s="517"/>
      <c r="R24" s="275"/>
      <c r="S24" s="558"/>
      <c r="T24" s="544"/>
      <c r="U24" s="275"/>
    </row>
    <row r="25" spans="1:21" ht="42.95" customHeight="1">
      <c r="A25" s="534"/>
      <c r="B25" s="535"/>
      <c r="C25" s="536"/>
      <c r="D25" s="535"/>
      <c r="E25" s="535"/>
      <c r="F25" s="535"/>
      <c r="G25" s="534"/>
      <c r="H25" s="535"/>
      <c r="I25" s="536"/>
      <c r="J25" s="535"/>
      <c r="K25" s="535"/>
      <c r="L25" s="535"/>
      <c r="M25" s="534"/>
      <c r="N25" s="535"/>
      <c r="O25" s="536"/>
      <c r="P25" s="535"/>
      <c r="Q25" s="535"/>
      <c r="R25" s="535"/>
      <c r="S25" s="534"/>
      <c r="T25" s="535"/>
      <c r="U25" s="536"/>
    </row>
    <row r="26" spans="1:21" ht="38.25" customHeight="1">
      <c r="A26" s="537"/>
      <c r="B26" s="538"/>
      <c r="C26" s="539"/>
      <c r="D26" s="538"/>
      <c r="E26" s="538"/>
      <c r="F26" s="538"/>
      <c r="G26" s="537"/>
      <c r="H26" s="538"/>
      <c r="I26" s="539"/>
      <c r="J26" s="538"/>
      <c r="K26" s="538"/>
      <c r="L26" s="538"/>
      <c r="M26" s="537"/>
      <c r="N26" s="538"/>
      <c r="O26" s="539"/>
      <c r="P26" s="538"/>
      <c r="Q26" s="538"/>
      <c r="R26" s="538"/>
      <c r="S26" s="537"/>
      <c r="T26" s="538"/>
      <c r="U26" s="539"/>
    </row>
    <row r="27" spans="1:21" ht="47.25" customHeight="1">
      <c r="A27" s="551" t="str">
        <f>IF(年表!$S$59&lt;&gt;"L","",CONCATENATE(年表!$A47))</f>
        <v/>
      </c>
      <c r="B27" s="555" t="str">
        <f>IF(年表!$S$59&lt;&gt;"C","",CONCATENATE(年表!$A47))</f>
        <v>23</v>
      </c>
      <c r="C27" s="252" t="str">
        <f>IF(年表!$S$59&lt;&gt;"R","",CONCATENATE(年表!$A47))</f>
        <v/>
      </c>
      <c r="D27" s="553" t="str">
        <f>IF(年表!$S$59&lt;&gt;"L","",CONCATENATE(年表!$B47))</f>
        <v/>
      </c>
      <c r="E27" s="549" t="str">
        <f>IF(年表!$S$59&lt;&gt;"C","",CONCATENATE(年表!$B47))</f>
        <v>24</v>
      </c>
      <c r="F27" s="260" t="str">
        <f>IF(年表!$S$59&lt;&gt;"R","",CONCATENATE(年表!$B47))</f>
        <v/>
      </c>
      <c r="G27" s="553" t="str">
        <f>IF(年表!$S$59&lt;&gt;"L","",CONCATENATE(年表!$C47))</f>
        <v/>
      </c>
      <c r="H27" s="549" t="str">
        <f>IF(年表!$S$59&lt;&gt;"C","",CONCATENATE(年表!$C47))</f>
        <v>25</v>
      </c>
      <c r="I27" s="257" t="str">
        <f>IF(年表!$S$59&lt;&gt;"R","",CONCATENATE(年表!$C47))</f>
        <v/>
      </c>
      <c r="J27" s="553" t="str">
        <f>IF(年表!$S$59&lt;&gt;"L","",CONCATENATE(年表!$D47))</f>
        <v/>
      </c>
      <c r="K27" s="549" t="str">
        <f>IF(年表!$S$59&lt;&gt;"C","",CONCATENATE(年表!$D47))</f>
        <v>26</v>
      </c>
      <c r="L27" s="260" t="str">
        <f>IF(年表!$S$59&lt;&gt;"R","",CONCATENATE(年表!$D47))</f>
        <v/>
      </c>
      <c r="M27" s="553" t="str">
        <f>IF(年表!$S$59&lt;&gt;"L","",CONCATENATE(年表!$E47))</f>
        <v/>
      </c>
      <c r="N27" s="516" t="str">
        <f>IF(年表!$S$59&lt;&gt;"C","",CONCATENATE(年表!$E47))</f>
        <v>27</v>
      </c>
      <c r="O27" s="257" t="str">
        <f>IF(年表!$S$59&lt;&gt;"R","",CONCATENATE(年表!$E47))</f>
        <v/>
      </c>
      <c r="P27" s="553" t="str">
        <f>IF(年表!$S$59&lt;&gt;"L","",CONCATENATE(年表!$F47))</f>
        <v/>
      </c>
      <c r="Q27" s="549" t="str">
        <f>IF(年表!$S$59&lt;&gt;"C","",CONCATENATE(年表!$F47))</f>
        <v>28</v>
      </c>
      <c r="R27" s="260" t="str">
        <f>IF(年表!$S$59&lt;&gt;"R","",CONCATENATE(年表!$F47))</f>
        <v/>
      </c>
      <c r="S27" s="557" t="str">
        <f>IF(年表!$S$59&lt;&gt;"L","",CONCATENATE(年表!$G47))</f>
        <v/>
      </c>
      <c r="T27" s="543" t="str">
        <f>IF(年表!$S$59&lt;&gt;"C","",CONCATENATE(年表!$G47))</f>
        <v>29</v>
      </c>
      <c r="U27" s="442" t="str">
        <f>IF(年表!$S$59&lt;&gt;"R","",CONCATENATE(年表!$G47))</f>
        <v/>
      </c>
    </row>
    <row r="28" spans="1:21" ht="42.95" customHeight="1">
      <c r="A28" s="552"/>
      <c r="B28" s="556"/>
      <c r="C28" s="275"/>
      <c r="D28" s="554"/>
      <c r="E28" s="550"/>
      <c r="F28" s="275"/>
      <c r="G28" s="554"/>
      <c r="H28" s="550"/>
      <c r="I28" s="275"/>
      <c r="J28" s="554"/>
      <c r="K28" s="550"/>
      <c r="L28" s="275"/>
      <c r="M28" s="554"/>
      <c r="N28" s="517"/>
      <c r="O28" s="275"/>
      <c r="P28" s="554"/>
      <c r="Q28" s="550"/>
      <c r="R28" s="275"/>
      <c r="S28" s="558"/>
      <c r="T28" s="544"/>
      <c r="U28" s="275"/>
    </row>
    <row r="29" spans="1:21" ht="42.95" customHeight="1">
      <c r="A29" s="534"/>
      <c r="B29" s="535"/>
      <c r="C29" s="536"/>
      <c r="D29" s="535"/>
      <c r="E29" s="535"/>
      <c r="F29" s="535"/>
      <c r="G29" s="534"/>
      <c r="H29" s="535"/>
      <c r="I29" s="536"/>
      <c r="J29" s="535"/>
      <c r="K29" s="535"/>
      <c r="L29" s="535"/>
      <c r="M29" s="534"/>
      <c r="N29" s="535"/>
      <c r="O29" s="536"/>
      <c r="P29" s="535"/>
      <c r="Q29" s="535"/>
      <c r="R29" s="535"/>
      <c r="S29" s="534"/>
      <c r="T29" s="535"/>
      <c r="U29" s="536"/>
    </row>
    <row r="30" spans="1:21" ht="38.25" customHeight="1">
      <c r="A30" s="534"/>
      <c r="B30" s="535"/>
      <c r="C30" s="536"/>
      <c r="D30" s="535"/>
      <c r="E30" s="535"/>
      <c r="F30" s="535"/>
      <c r="G30" s="534"/>
      <c r="H30" s="535"/>
      <c r="I30" s="536"/>
      <c r="J30" s="535"/>
      <c r="K30" s="535"/>
      <c r="L30" s="535"/>
      <c r="M30" s="534"/>
      <c r="N30" s="535"/>
      <c r="O30" s="536"/>
      <c r="P30" s="535"/>
      <c r="Q30" s="535"/>
      <c r="R30" s="535"/>
      <c r="S30" s="534"/>
      <c r="T30" s="535"/>
      <c r="U30" s="536"/>
    </row>
    <row r="31" spans="1:21" ht="47.25" customHeight="1">
      <c r="A31" s="551" t="str">
        <f>IF(年表!$S$59&lt;&gt;"L","",CONCATENATE(年表!$A48))</f>
        <v/>
      </c>
      <c r="B31" s="555" t="str">
        <f>IF(年表!$S$59&lt;&gt;"C","",CONCATENATE(年表!$A48))</f>
        <v>30</v>
      </c>
      <c r="C31" s="252" t="str">
        <f>IF(年表!$S$59&lt;&gt;"R","",CONCATENATE(年表!$A48))</f>
        <v/>
      </c>
      <c r="D31" s="553" t="str">
        <f>IF(年表!$S$59&lt;&gt;"L","",CONCATENATE(年表!$B48))</f>
        <v/>
      </c>
      <c r="E31" s="549" t="str">
        <f>IF(年表!$S$59&lt;&gt;"C","",CONCATENATE(年表!$B48))</f>
        <v>31</v>
      </c>
      <c r="F31" s="253" t="str">
        <f>IF(年表!$S$59&lt;&gt;"R","",CONCATENATE(年表!$B48))</f>
        <v/>
      </c>
      <c r="G31" s="553" t="str">
        <f>IF(年表!$S$59&lt;&gt;"L","",CONCATENATE(年表!$C48))</f>
        <v/>
      </c>
      <c r="H31" s="549" t="str">
        <f>IF(年表!$S$59&lt;&gt;"C","",CONCATENATE(年表!$C48))</f>
        <v/>
      </c>
      <c r="I31" s="254" t="str">
        <f>IF(年表!$S$59&lt;&gt;"R","",CONCATENATE(年表!$C48))</f>
        <v/>
      </c>
      <c r="J31" s="553" t="str">
        <f>IF(年表!$S$59&lt;&gt;"L","",CONCATENATE(年表!$D48))</f>
        <v/>
      </c>
      <c r="K31" s="549" t="str">
        <f>IF(年表!$S$59&lt;&gt;"C","",CONCATENATE(年表!$D48))</f>
        <v/>
      </c>
      <c r="L31" s="253" t="str">
        <f>IF(年表!$S$59&lt;&gt;"R","",CONCATENATE(年表!$D48))</f>
        <v/>
      </c>
      <c r="M31" s="553" t="str">
        <f>IF(年表!$S$59&lt;&gt;"L","",CONCATENATE(年表!$E48))</f>
        <v/>
      </c>
      <c r="N31" s="549" t="str">
        <f>IF(年表!$S$59&lt;&gt;"C","",CONCATENATE(年表!$E48))</f>
        <v/>
      </c>
      <c r="O31" s="254" t="str">
        <f>IF(年表!$S$59&lt;&gt;"R","",CONCATENATE(年表!$E48))</f>
        <v/>
      </c>
      <c r="P31" s="553" t="str">
        <f>IF(年表!$S$59&lt;&gt;"L","",CONCATENATE(年表!$F48))</f>
        <v/>
      </c>
      <c r="Q31" s="549" t="str">
        <f>IF(年表!$S$59&lt;&gt;"C","",CONCATENATE(年表!$F48))</f>
        <v/>
      </c>
      <c r="R31" s="253" t="str">
        <f>IF(年表!$S$59&lt;&gt;"R,""",CONCATENATE(年表!$F48))</f>
        <v/>
      </c>
      <c r="S31" s="545" t="str">
        <f>IF(年表!$S$59&lt;&gt;"L","",CONCATENATE(年表!$G48))</f>
        <v/>
      </c>
      <c r="T31" s="543" t="str">
        <f>IF(年表!$S$59&lt;&gt;"C","",CONCATENATE(年表!$G48))</f>
        <v/>
      </c>
      <c r="U31" s="255" t="str">
        <f>IF(年表!$S$59&lt;&gt;"R","",CONCATENATE(年表!$G48))</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5"/>
      <c r="E33" s="535"/>
      <c r="F33" s="535"/>
      <c r="G33" s="534"/>
      <c r="H33" s="535"/>
      <c r="I33" s="536"/>
      <c r="J33" s="535"/>
      <c r="K33" s="535"/>
      <c r="L33" s="535"/>
      <c r="M33" s="534"/>
      <c r="N33" s="535"/>
      <c r="O33" s="536"/>
      <c r="P33" s="535"/>
      <c r="Q33" s="535"/>
      <c r="R33" s="535"/>
      <c r="S33" s="534"/>
      <c r="T33" s="535"/>
      <c r="U33" s="536"/>
    </row>
    <row r="34" spans="1:21" ht="38.25" customHeight="1">
      <c r="A34" s="537"/>
      <c r="B34" s="538"/>
      <c r="C34" s="539"/>
      <c r="D34" s="537"/>
      <c r="E34" s="538"/>
      <c r="F34" s="538"/>
      <c r="G34" s="537"/>
      <c r="H34" s="538"/>
      <c r="I34" s="539"/>
      <c r="J34" s="538"/>
      <c r="K34" s="538"/>
      <c r="L34" s="538"/>
      <c r="M34" s="537"/>
      <c r="N34" s="538"/>
      <c r="O34" s="539"/>
      <c r="P34" s="538"/>
      <c r="Q34" s="538"/>
      <c r="R34" s="538"/>
      <c r="S34" s="537"/>
      <c r="T34" s="538"/>
      <c r="U34" s="539"/>
    </row>
  </sheetData>
  <mergeCells count="180">
    <mergeCell ref="T27:T28"/>
    <mergeCell ref="T31:T32"/>
    <mergeCell ref="Q31:Q32"/>
    <mergeCell ref="N31:N32"/>
    <mergeCell ref="K31:K32"/>
    <mergeCell ref="S30:U30"/>
    <mergeCell ref="A29:C29"/>
    <mergeCell ref="D29:F29"/>
    <mergeCell ref="G29:I29"/>
    <mergeCell ref="J29:L29"/>
    <mergeCell ref="M29:O29"/>
    <mergeCell ref="P29:R29"/>
    <mergeCell ref="A27:A28"/>
    <mergeCell ref="D27:D28"/>
    <mergeCell ref="G27:G28"/>
    <mergeCell ref="J27:J28"/>
    <mergeCell ref="M27:M28"/>
    <mergeCell ref="P27:P28"/>
    <mergeCell ref="S27:S28"/>
    <mergeCell ref="S31:S32"/>
    <mergeCell ref="P31:P32"/>
    <mergeCell ref="M31:M32"/>
    <mergeCell ref="S29:U29"/>
    <mergeCell ref="M30:O30"/>
    <mergeCell ref="S19:S20"/>
    <mergeCell ref="J23:J24"/>
    <mergeCell ref="E23:E24"/>
    <mergeCell ref="B23:B24"/>
    <mergeCell ref="B27:B28"/>
    <mergeCell ref="E27:E28"/>
    <mergeCell ref="H27:H28"/>
    <mergeCell ref="K27:K28"/>
    <mergeCell ref="G23:G24"/>
    <mergeCell ref="D23:D24"/>
    <mergeCell ref="H19:H20"/>
    <mergeCell ref="K19:K20"/>
    <mergeCell ref="N19:N20"/>
    <mergeCell ref="Q19:Q20"/>
    <mergeCell ref="P25:R25"/>
    <mergeCell ref="N27:N28"/>
    <mergeCell ref="Q27:Q28"/>
    <mergeCell ref="S25:U25"/>
    <mergeCell ref="A26:C26"/>
    <mergeCell ref="D26:F26"/>
    <mergeCell ref="G26:I26"/>
    <mergeCell ref="J26:L26"/>
    <mergeCell ref="M26:O26"/>
    <mergeCell ref="P26:R26"/>
    <mergeCell ref="T19:T20"/>
    <mergeCell ref="T23:T24"/>
    <mergeCell ref="Q23:Q24"/>
    <mergeCell ref="N23:N24"/>
    <mergeCell ref="K23:K24"/>
    <mergeCell ref="H23:H24"/>
    <mergeCell ref="T11:T12"/>
    <mergeCell ref="T15:T16"/>
    <mergeCell ref="Q15:Q16"/>
    <mergeCell ref="N15:N16"/>
    <mergeCell ref="K15:K16"/>
    <mergeCell ref="H15:H16"/>
    <mergeCell ref="S11:S12"/>
    <mergeCell ref="S15:S16"/>
    <mergeCell ref="M15:M16"/>
    <mergeCell ref="J15:J16"/>
    <mergeCell ref="S18:U18"/>
    <mergeCell ref="G18:I18"/>
    <mergeCell ref="M18:O18"/>
    <mergeCell ref="J19:J20"/>
    <mergeCell ref="M19:M20"/>
    <mergeCell ref="P19:P20"/>
    <mergeCell ref="S17:U17"/>
    <mergeCell ref="P18:R18"/>
    <mergeCell ref="B11:B12"/>
    <mergeCell ref="E11:E12"/>
    <mergeCell ref="H11:H12"/>
    <mergeCell ref="K11:K12"/>
    <mergeCell ref="N11:N12"/>
    <mergeCell ref="Q11:Q12"/>
    <mergeCell ref="A34:C34"/>
    <mergeCell ref="R9:U9"/>
    <mergeCell ref="I1:K2"/>
    <mergeCell ref="L1:L2"/>
    <mergeCell ref="M34:O34"/>
    <mergeCell ref="P34:R34"/>
    <mergeCell ref="G34:I34"/>
    <mergeCell ref="J34:L34"/>
    <mergeCell ref="E15:E16"/>
    <mergeCell ref="B15:B16"/>
    <mergeCell ref="D34:F34"/>
    <mergeCell ref="M33:O33"/>
    <mergeCell ref="P33:R33"/>
    <mergeCell ref="S33:U33"/>
    <mergeCell ref="G33:I33"/>
    <mergeCell ref="J33:L33"/>
    <mergeCell ref="S34:U34"/>
    <mergeCell ref="A33:C33"/>
    <mergeCell ref="D33:F33"/>
    <mergeCell ref="A30:C30"/>
    <mergeCell ref="D30:F30"/>
    <mergeCell ref="G30:I30"/>
    <mergeCell ref="J30:L30"/>
    <mergeCell ref="G31:G32"/>
    <mergeCell ref="D31:D32"/>
    <mergeCell ref="A31:A32"/>
    <mergeCell ref="H31:H32"/>
    <mergeCell ref="J31:J32"/>
    <mergeCell ref="E31:E32"/>
    <mergeCell ref="B31:B32"/>
    <mergeCell ref="G19:G20"/>
    <mergeCell ref="B19:B20"/>
    <mergeCell ref="E19:E20"/>
    <mergeCell ref="G13:I13"/>
    <mergeCell ref="S26:U26"/>
    <mergeCell ref="M25:O25"/>
    <mergeCell ref="A22:C22"/>
    <mergeCell ref="D22:F22"/>
    <mergeCell ref="G22:I22"/>
    <mergeCell ref="A21:C21"/>
    <mergeCell ref="S21:U21"/>
    <mergeCell ref="S23:S24"/>
    <mergeCell ref="P23:P24"/>
    <mergeCell ref="M23:M24"/>
    <mergeCell ref="A23:A24"/>
    <mergeCell ref="A25:C25"/>
    <mergeCell ref="D25:F25"/>
    <mergeCell ref="G25:I25"/>
    <mergeCell ref="J25:L25"/>
    <mergeCell ref="S22:U22"/>
    <mergeCell ref="J22:L22"/>
    <mergeCell ref="M22:O22"/>
    <mergeCell ref="P22:R22"/>
    <mergeCell ref="P21:R21"/>
    <mergeCell ref="J10:L10"/>
    <mergeCell ref="M10:O10"/>
    <mergeCell ref="P10:R10"/>
    <mergeCell ref="P14:R14"/>
    <mergeCell ref="P13:R13"/>
    <mergeCell ref="P11:P12"/>
    <mergeCell ref="P15:P16"/>
    <mergeCell ref="P30:R30"/>
    <mergeCell ref="A18:C18"/>
    <mergeCell ref="D18:F18"/>
    <mergeCell ref="J18:L18"/>
    <mergeCell ref="G21:I21"/>
    <mergeCell ref="M17:O17"/>
    <mergeCell ref="D13:F13"/>
    <mergeCell ref="D14:F14"/>
    <mergeCell ref="J13:L13"/>
    <mergeCell ref="J14:L14"/>
    <mergeCell ref="A13:C13"/>
    <mergeCell ref="J21:L21"/>
    <mergeCell ref="M21:O21"/>
    <mergeCell ref="D21:F21"/>
    <mergeCell ref="A14:C14"/>
    <mergeCell ref="A19:A20"/>
    <mergeCell ref="D19:D20"/>
    <mergeCell ref="S10:U10"/>
    <mergeCell ref="S13:U13"/>
    <mergeCell ref="S14:U14"/>
    <mergeCell ref="A17:C17"/>
    <mergeCell ref="I3:K8"/>
    <mergeCell ref="L3:M8"/>
    <mergeCell ref="D17:F17"/>
    <mergeCell ref="G17:I17"/>
    <mergeCell ref="J17:L17"/>
    <mergeCell ref="A11:A12"/>
    <mergeCell ref="G15:G16"/>
    <mergeCell ref="D15:D16"/>
    <mergeCell ref="A15:A16"/>
    <mergeCell ref="A10:C10"/>
    <mergeCell ref="D10:F10"/>
    <mergeCell ref="M13:O13"/>
    <mergeCell ref="M14:O14"/>
    <mergeCell ref="G14:I14"/>
    <mergeCell ref="D11:D12"/>
    <mergeCell ref="G11:G12"/>
    <mergeCell ref="J11:J12"/>
    <mergeCell ref="M11:M12"/>
    <mergeCell ref="P17:R17"/>
    <mergeCell ref="G10:I10"/>
  </mergeCells>
  <phoneticPr fontId="2"/>
  <conditionalFormatting sqref="K11 N11 Q11 T11">
    <cfRule type="cellIs" dxfId="2026" priority="20" stopIfTrue="1" operator="between">
      <formula>"3"</formula>
      <formula>"5"</formula>
    </cfRule>
  </conditionalFormatting>
  <conditionalFormatting sqref="C7:G7">
    <cfRule type="cellIs" dxfId="2025" priority="21" stopIfTrue="1" operator="equal">
      <formula>"29"</formula>
    </cfRule>
  </conditionalFormatting>
  <conditionalFormatting sqref="B7">
    <cfRule type="cellIs" dxfId="2024" priority="22" stopIfTrue="1" operator="between">
      <formula>"29"</formula>
      <formula>"30"</formula>
    </cfRule>
  </conditionalFormatting>
  <conditionalFormatting sqref="E15">
    <cfRule type="cellIs" dxfId="2023" priority="18" stopIfTrue="1" operator="between">
      <formula>"3"</formula>
      <formula>"6"</formula>
    </cfRule>
  </conditionalFormatting>
  <conditionalFormatting sqref="H15">
    <cfRule type="cellIs" dxfId="2022" priority="17" stopIfTrue="1" operator="between">
      <formula>"3"</formula>
      <formula>"6"</formula>
    </cfRule>
  </conditionalFormatting>
  <conditionalFormatting sqref="K15">
    <cfRule type="cellIs" dxfId="2021" priority="16" stopIfTrue="1" operator="between">
      <formula>"3"</formula>
      <formula>"5"</formula>
    </cfRule>
  </conditionalFormatting>
  <conditionalFormatting sqref="N11 Q11 T11 K11">
    <cfRule type="cellIs" dxfId="2020" priority="15" stopIfTrue="1" operator="between">
      <formula>"3"</formula>
      <formula>"5"</formula>
    </cfRule>
  </conditionalFormatting>
  <conditionalFormatting sqref="H11">
    <cfRule type="cellIs" dxfId="2019" priority="14" stopIfTrue="1" operator="between">
      <formula>"3"</formula>
      <formula>"5"</formula>
    </cfRule>
  </conditionalFormatting>
  <conditionalFormatting sqref="I11">
    <cfRule type="cellIs" dxfId="2018" priority="13" operator="between">
      <formula>"3"</formula>
      <formula>"5"</formula>
    </cfRule>
  </conditionalFormatting>
  <conditionalFormatting sqref="L11 O11 R11 U11">
    <cfRule type="cellIs" dxfId="2017" priority="12" operator="between">
      <formula>"3"</formula>
      <formula>"5"</formula>
    </cfRule>
  </conditionalFormatting>
  <conditionalFormatting sqref="G11 J11 M11 P11 S11">
    <cfRule type="cellIs" dxfId="2016" priority="11" stopIfTrue="1" operator="between">
      <formula>"3"</formula>
      <formula>"5"</formula>
    </cfRule>
  </conditionalFormatting>
  <conditionalFormatting sqref="G15">
    <cfRule type="cellIs" dxfId="2015" priority="10" stopIfTrue="1" operator="between">
      <formula>"3"</formula>
      <formula>"6"</formula>
    </cfRule>
  </conditionalFormatting>
  <conditionalFormatting sqref="Q19:Q20">
    <cfRule type="cellIs" dxfId="2014" priority="8" stopIfTrue="1" operator="between">
      <formula>"15"</formula>
      <formula>"20"</formula>
    </cfRule>
    <cfRule type="expression" dxfId="2013" priority="1" stopIfTrue="1">
      <formula>AND($I$1="2020",$I$3="5")</formula>
    </cfRule>
  </conditionalFormatting>
  <conditionalFormatting sqref="Q11">
    <cfRule type="cellIs" dxfId="2012" priority="3" stopIfTrue="1" operator="equal">
      <formula>"6"</formula>
    </cfRule>
  </conditionalFormatting>
  <dataValidations count="1">
    <dataValidation imeMode="hiragana" allowBlank="1" showInputMessage="1" showErrorMessage="1" sqref="A13:B14 D13:E14 U16:U18 S17:T18 P17:Q18 M17:N18 A21:B22 D21:E22 G21:H22 J21:K22 M21:N22 P21:Q22 U20:U22 U24:U26 S21:T22 S25:T26 P25:Q26 M25:N26 J25:K26 D25:E26 G25:H26 A25:B26 A29:B30 D29:E30 G29:H30 J29:K30 M29:N30 P29:Q30 U28:U30 U32:U34 S29:T30 S33:T34 P33:Q34 M33:N34 J33:K34 D33:E34 G33:H34 C12:C14 F12:F14 G13 A33:B34 M13 R16:R18 O16:O18 P13 C20:C22 F20:F22 I20:I22 L20:L22 O20:O22 R20:R22 R24:R26 O24:O26 L24:L26 I24:I26 F24:F26 C24:C26 C28:C30 F28:F30 I28:I30 L28:L30 O28:O30 R28:R30 R32:R34 O32:O34 L32:L34 I32:I34 F32:F34 C32:C34 O12 R12 U12 S13 L12 I12 G14:U14 J13 C16 F16 I16 L16 A18:L18 A17 D17 G17 J17"/>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CONCATENATE(年表!$C41)</f>
        <v>5</v>
      </c>
      <c r="D1" s="27" t="s">
        <v>1</v>
      </c>
      <c r="I1" s="528" t="str">
        <f>CONCATENATE(年表!$F3)</f>
        <v>2021</v>
      </c>
      <c r="J1" s="528"/>
      <c r="K1" s="528"/>
      <c r="L1" s="530" t="s">
        <v>0</v>
      </c>
      <c r="Q1" s="229" t="str">
        <f>CONCATENATE(年表!$K5)</f>
        <v>7</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CONCATENATE(年表!$A43)</f>
        <v/>
      </c>
      <c r="B3" s="278" t="str">
        <f>CONCATENATE(年表!$B43)</f>
        <v/>
      </c>
      <c r="C3" s="278" t="str">
        <f>CONCATENATE(年表!$C43)</f>
        <v/>
      </c>
      <c r="D3" s="278" t="str">
        <f>CONCATENATE(年表!$D43)</f>
        <v/>
      </c>
      <c r="E3" s="278" t="str">
        <f>CONCATENATE(年表!$E43)</f>
        <v/>
      </c>
      <c r="F3" s="439" t="str">
        <f>CONCATENATE(年表!$F43)</f>
        <v/>
      </c>
      <c r="G3" s="441" t="str">
        <f>CONCATENATE(年表!$G43)</f>
        <v>1</v>
      </c>
      <c r="I3" s="531" t="str">
        <f>CONCATENATE(年表!$C50)</f>
        <v>6</v>
      </c>
      <c r="J3" s="531"/>
      <c r="K3" s="531"/>
      <c r="L3" s="532" t="s">
        <v>1</v>
      </c>
      <c r="M3" s="532"/>
      <c r="O3" s="280" t="str">
        <f>CONCATENATE(年表!$I7)</f>
        <v/>
      </c>
      <c r="P3" s="278" t="str">
        <f>CONCATENATE(年表!$J7)</f>
        <v/>
      </c>
      <c r="Q3" s="278" t="str">
        <f>CONCATENATE(年表!$K7)</f>
        <v/>
      </c>
      <c r="R3" s="278" t="str">
        <f>CONCATENATE(年表!$L7)</f>
        <v/>
      </c>
      <c r="S3" s="278" t="str">
        <f>CONCATENATE(年表!$M7)</f>
        <v>1</v>
      </c>
      <c r="T3" s="278" t="str">
        <f>CONCATENATE(年表!$N7)</f>
        <v>2</v>
      </c>
      <c r="U3" s="279" t="str">
        <f>CONCATENATE(年表!$O7)</f>
        <v>3</v>
      </c>
    </row>
    <row r="4" spans="1:21" s="1" customFormat="1" ht="24" customHeight="1">
      <c r="A4" s="280" t="str">
        <f>CONCATENATE(年表!$A44)</f>
        <v>2</v>
      </c>
      <c r="B4" s="445" t="str">
        <f>CONCATENATE(年表!$B44)</f>
        <v>3</v>
      </c>
      <c r="C4" s="440" t="str">
        <f>CONCATENATE(年表!$C44)</f>
        <v>4</v>
      </c>
      <c r="D4" s="440" t="str">
        <f>CONCATENATE(年表!$D44)</f>
        <v>5</v>
      </c>
      <c r="E4" s="278" t="str">
        <f>CONCATENATE(年表!$E44)</f>
        <v>6</v>
      </c>
      <c r="F4" s="278" t="str">
        <f>CONCATENATE(年表!$F44)</f>
        <v>7</v>
      </c>
      <c r="G4" s="430" t="str">
        <f>CONCATENATE(年表!$G44)</f>
        <v>8</v>
      </c>
      <c r="I4" s="531"/>
      <c r="J4" s="531"/>
      <c r="K4" s="531"/>
      <c r="L4" s="532"/>
      <c r="M4" s="532"/>
      <c r="O4" s="280" t="str">
        <f>CONCATENATE(年表!$I8)</f>
        <v>4</v>
      </c>
      <c r="P4" s="278" t="str">
        <f>CONCATENATE(年表!$J8)</f>
        <v>5</v>
      </c>
      <c r="Q4" s="278" t="str">
        <f>CONCATENATE(年表!$K8)</f>
        <v>6</v>
      </c>
      <c r="R4" s="278" t="str">
        <f>CONCATENATE(年表!$L8)</f>
        <v>7</v>
      </c>
      <c r="S4" s="278" t="str">
        <f>CONCATENATE(年表!$M8)</f>
        <v>8</v>
      </c>
      <c r="T4" s="278" t="str">
        <f>CONCATENATE(年表!$N8)</f>
        <v>9</v>
      </c>
      <c r="U4" s="279" t="str">
        <f>CONCATENATE(年表!$O8)</f>
        <v>10</v>
      </c>
    </row>
    <row r="5" spans="1:21" s="1" customFormat="1" ht="24" customHeight="1">
      <c r="A5" s="280" t="str">
        <f>CONCATENATE(年表!$A45)</f>
        <v>9</v>
      </c>
      <c r="B5" s="278" t="str">
        <f>CONCATENATE(年表!$B45)</f>
        <v>10</v>
      </c>
      <c r="C5" s="278" t="str">
        <f>CONCATENATE(年表!$C45)</f>
        <v>11</v>
      </c>
      <c r="D5" s="278" t="str">
        <f>CONCATENATE(年表!$D45)</f>
        <v>12</v>
      </c>
      <c r="E5" s="278" t="str">
        <f>CONCATENATE(年表!$E45)</f>
        <v>13</v>
      </c>
      <c r="F5" s="278" t="str">
        <f>CONCATENATE(年表!$F45)</f>
        <v>14</v>
      </c>
      <c r="G5" s="279" t="str">
        <f>CONCATENATE(年表!$G45)</f>
        <v>15</v>
      </c>
      <c r="I5" s="531"/>
      <c r="J5" s="531"/>
      <c r="K5" s="531"/>
      <c r="L5" s="532"/>
      <c r="M5" s="532"/>
      <c r="O5" s="280" t="str">
        <f>CONCATENATE(年表!$I9)</f>
        <v>11</v>
      </c>
      <c r="P5" s="278" t="str">
        <f>CONCATENATE(年表!$J9)</f>
        <v>12</v>
      </c>
      <c r="Q5" s="278" t="str">
        <f>CONCATENATE(年表!$K9)</f>
        <v>13</v>
      </c>
      <c r="R5" s="278" t="str">
        <f>CONCATENATE(年表!$L9)</f>
        <v>14</v>
      </c>
      <c r="S5" s="278" t="str">
        <f>CONCATENATE(年表!$M9)</f>
        <v>15</v>
      </c>
      <c r="T5" s="278" t="str">
        <f>CONCATENATE(年表!$N9)</f>
        <v>16</v>
      </c>
      <c r="U5" s="279" t="str">
        <f>CONCATENATE(年表!$O9)</f>
        <v>17</v>
      </c>
    </row>
    <row r="6" spans="1:21" s="1" customFormat="1" ht="24" customHeight="1">
      <c r="A6" s="280" t="str">
        <f>CONCATENATE(年表!$A46)</f>
        <v>16</v>
      </c>
      <c r="B6" s="278" t="str">
        <f>CONCATENATE(年表!$B46)</f>
        <v>17</v>
      </c>
      <c r="C6" s="278" t="str">
        <f>CONCATENATE(年表!$C46)</f>
        <v>18</v>
      </c>
      <c r="D6" s="278" t="str">
        <f>CONCATENATE(年表!$D46)</f>
        <v>19</v>
      </c>
      <c r="E6" s="278" t="str">
        <f>CONCATENATE(年表!$E46)</f>
        <v>20</v>
      </c>
      <c r="F6" s="278" t="str">
        <f>CONCATENATE(年表!$F46)</f>
        <v>21</v>
      </c>
      <c r="G6" s="279" t="str">
        <f>CONCATENATE(年表!$G46)</f>
        <v>22</v>
      </c>
      <c r="I6" s="531"/>
      <c r="J6" s="531"/>
      <c r="K6" s="531"/>
      <c r="L6" s="532"/>
      <c r="M6" s="532"/>
      <c r="O6" s="280" t="str">
        <f>CONCATENATE(年表!$I10)</f>
        <v>18</v>
      </c>
      <c r="P6" s="278" t="str">
        <f>CONCATENATE(年表!$J10)</f>
        <v>19</v>
      </c>
      <c r="Q6" s="278" t="str">
        <f>CONCATENATE(年表!$K10)</f>
        <v>20</v>
      </c>
      <c r="R6" s="278" t="str">
        <f>CONCATENATE(年表!$L10)</f>
        <v>21</v>
      </c>
      <c r="S6" s="278" t="str">
        <f>CONCATENATE(年表!$M10)</f>
        <v>22</v>
      </c>
      <c r="T6" s="278" t="str">
        <f>CONCATENATE(年表!$N10)</f>
        <v>23</v>
      </c>
      <c r="U6" s="279" t="str">
        <f>CONCATENATE(年表!$O10)</f>
        <v>24</v>
      </c>
    </row>
    <row r="7" spans="1:21" s="1" customFormat="1" ht="24" customHeight="1">
      <c r="A7" s="280" t="str">
        <f>CONCATENATE(年表!$A47)</f>
        <v>23</v>
      </c>
      <c r="B7" s="278" t="str">
        <f>CONCATENATE(年表!$B47)</f>
        <v>24</v>
      </c>
      <c r="C7" s="278" t="str">
        <f>CONCATENATE(年表!$C47)</f>
        <v>25</v>
      </c>
      <c r="D7" s="278" t="str">
        <f>CONCATENATE(年表!$D47)</f>
        <v>26</v>
      </c>
      <c r="E7" s="278" t="str">
        <f>CONCATENATE(年表!$E47)</f>
        <v>27</v>
      </c>
      <c r="F7" s="278" t="str">
        <f>CONCATENATE(年表!$F47)</f>
        <v>28</v>
      </c>
      <c r="G7" s="279" t="str">
        <f>CONCATENATE(年表!$G47)</f>
        <v>29</v>
      </c>
      <c r="I7" s="531"/>
      <c r="J7" s="531"/>
      <c r="K7" s="531"/>
      <c r="L7" s="532"/>
      <c r="M7" s="532"/>
      <c r="O7" s="280" t="str">
        <f>CONCATENATE(年表!$I11)</f>
        <v>25</v>
      </c>
      <c r="P7" s="278" t="str">
        <f>CONCATENATE(年表!$J11)</f>
        <v>26</v>
      </c>
      <c r="Q7" s="278" t="str">
        <f>CONCATENATE(年表!$K11)</f>
        <v>27</v>
      </c>
      <c r="R7" s="278" t="str">
        <f>CONCATENATE(年表!$L11)</f>
        <v>28</v>
      </c>
      <c r="S7" s="278" t="str">
        <f>CONCATENATE(年表!$M11)</f>
        <v>29</v>
      </c>
      <c r="T7" s="278" t="str">
        <f>CONCATENATE(年表!$N11)</f>
        <v>30</v>
      </c>
      <c r="U7" s="279" t="str">
        <f>CONCATENATE(年表!$O11)</f>
        <v>31</v>
      </c>
    </row>
    <row r="8" spans="1:21" s="1" customFormat="1" ht="24" customHeight="1">
      <c r="A8" s="280" t="str">
        <f>CONCATENATE(年表!$A48)</f>
        <v>30</v>
      </c>
      <c r="B8" s="278" t="str">
        <f>CONCATENATE(年表!$B48)</f>
        <v>31</v>
      </c>
      <c r="C8" s="278" t="str">
        <f>CONCATENATE(年表!$C48)</f>
        <v/>
      </c>
      <c r="D8" s="278" t="str">
        <f>CONCATENATE(年表!$D48)</f>
        <v/>
      </c>
      <c r="E8" s="278" t="str">
        <f>CONCATENATE(年表!$E48)</f>
        <v/>
      </c>
      <c r="F8" s="278" t="str">
        <f>CONCATENATE(年表!$F48)</f>
        <v/>
      </c>
      <c r="G8" s="279" t="str">
        <f>CONCATENATE(年表!$G48)</f>
        <v/>
      </c>
      <c r="H8" s="104">
        <f>1-SIGN(MOD($I$1,4))</f>
        <v>0</v>
      </c>
      <c r="I8" s="531"/>
      <c r="J8" s="531"/>
      <c r="K8" s="531"/>
      <c r="L8" s="532"/>
      <c r="M8" s="532"/>
      <c r="O8" s="280" t="str">
        <f>CONCATENATE(年表!$I12)</f>
        <v/>
      </c>
      <c r="P8" s="278" t="str">
        <f>CONCATENATE(年表!$J12)</f>
        <v/>
      </c>
      <c r="Q8" s="278" t="str">
        <f>CONCATENATE(年表!$K12)</f>
        <v/>
      </c>
      <c r="R8" s="278" t="str">
        <f>CONCATENATE(年表!$L12)</f>
        <v/>
      </c>
      <c r="S8" s="278" t="str">
        <f>CONCATENATE(年表!$M12)</f>
        <v/>
      </c>
      <c r="T8" s="278" t="str">
        <f>CONCATENATE(年表!$N12)</f>
        <v/>
      </c>
      <c r="U8" s="279" t="str">
        <f>CONCATENATE(年表!$O12)</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IF(年表!$S$59&lt;&gt;"L","",CONCATENATE(年表!$A52))</f>
        <v/>
      </c>
      <c r="B11" s="555" t="str">
        <f>IF(年表!$S$59&lt;&gt;"C","",CONCATENATE(年表!$A52))</f>
        <v/>
      </c>
      <c r="C11" s="252" t="str">
        <f>IF(年表!$S$59&lt;&gt;"R","",CONCATENATE(年表!$A52))</f>
        <v/>
      </c>
      <c r="D11" s="553" t="str">
        <f>IF(年表!$S$59&lt;&gt;"L","",CONCATENATE(年表!$B52))</f>
        <v/>
      </c>
      <c r="E11" s="549" t="str">
        <f>IF(年表!$S$59&lt;&gt;"C","",CONCATENATE(年表!$B52))</f>
        <v/>
      </c>
      <c r="F11" s="254" t="str">
        <f>IF(年表!$S$59&lt;&gt;"R","",CONCATENATE(年表!$B52))</f>
        <v/>
      </c>
      <c r="G11" s="553" t="str">
        <f>IF(年表!$S$59&lt;&gt;"L","",CONCATENATE(年表!$C52))</f>
        <v/>
      </c>
      <c r="H11" s="549" t="str">
        <f>IF(年表!$S$59&lt;&gt;"C","",CONCATENATE(年表!$C52))</f>
        <v>1</v>
      </c>
      <c r="I11" s="254" t="str">
        <f>IF(年表!$S$59&lt;&gt;"R","",CONCATENATE(年表!$C52))</f>
        <v/>
      </c>
      <c r="J11" s="553" t="str">
        <f>IF(年表!$S$59&lt;&gt;"L","",CONCATENATE(年表!$D52))</f>
        <v/>
      </c>
      <c r="K11" s="549" t="str">
        <f>IF(年表!$S$59&lt;&gt;"C","",CONCATENATE(年表!$D52))</f>
        <v>2</v>
      </c>
      <c r="L11" s="254" t="str">
        <f>IF(年表!$S$59&lt;&gt;"R","",CONCATENATE(年表!$D52))</f>
        <v/>
      </c>
      <c r="M11" s="553" t="str">
        <f>IF(年表!$S$59&lt;&gt;"L","",CONCATENATE(年表!$E52))</f>
        <v/>
      </c>
      <c r="N11" s="549" t="str">
        <f>IF(年表!$S$59&lt;&gt;"C","",CONCATENATE(年表!$E52))</f>
        <v>3</v>
      </c>
      <c r="O11" s="254" t="str">
        <f>IF(年表!$S$59&lt;&gt;"R","",CONCATENATE(年表!$E52))</f>
        <v/>
      </c>
      <c r="P11" s="553" t="str">
        <f>IF(年表!$S$59&lt;&gt;"L","",CONCATENATE(年表!$F52))</f>
        <v/>
      </c>
      <c r="Q11" s="514" t="str">
        <f>IF(年表!$S$59&lt;&gt;"C","",CONCATENATE(年表!$F52))</f>
        <v>4</v>
      </c>
      <c r="R11" s="254" t="str">
        <f>IF(年表!$S$59&lt;&gt;"R","",CONCATENATE(年表!$F52))</f>
        <v/>
      </c>
      <c r="S11" s="545" t="str">
        <f>IF(年表!$S$59&lt;&gt;"L","",CONCATENATE(年表!$G52))</f>
        <v/>
      </c>
      <c r="T11" s="543" t="str">
        <f>IF(年表!$S$59&lt;&gt;"C","",CONCATENATE(年表!$G52))</f>
        <v>5</v>
      </c>
      <c r="U11" s="255" t="str">
        <f>IF(年表!$S$59&lt;&gt;"R","",CONCATENATE(年表!$G52))</f>
        <v/>
      </c>
    </row>
    <row r="12" spans="1:21" s="3" customFormat="1" ht="42.95" customHeight="1">
      <c r="A12" s="552"/>
      <c r="B12" s="556"/>
      <c r="C12" s="275"/>
      <c r="D12" s="554"/>
      <c r="E12" s="550"/>
      <c r="F12" s="275"/>
      <c r="G12" s="554"/>
      <c r="H12" s="550"/>
      <c r="I12" s="275"/>
      <c r="J12" s="554"/>
      <c r="K12" s="550"/>
      <c r="L12" s="275"/>
      <c r="M12" s="554"/>
      <c r="N12" s="550"/>
      <c r="O12" s="275"/>
      <c r="P12" s="554"/>
      <c r="Q12" s="515"/>
      <c r="R12" s="275"/>
      <c r="S12" s="546"/>
      <c r="T12" s="544"/>
      <c r="U12" s="275"/>
    </row>
    <row r="13" spans="1:21" s="3" customFormat="1" ht="42.95" customHeight="1">
      <c r="A13" s="534"/>
      <c r="B13" s="535"/>
      <c r="C13" s="536"/>
      <c r="D13" s="534"/>
      <c r="E13" s="535"/>
      <c r="F13" s="536"/>
      <c r="G13" s="534"/>
      <c r="H13" s="535"/>
      <c r="I13" s="536"/>
      <c r="J13" s="534"/>
      <c r="K13" s="535"/>
      <c r="L13" s="536"/>
      <c r="M13" s="534"/>
      <c r="N13" s="535"/>
      <c r="O13" s="536"/>
      <c r="P13" s="534"/>
      <c r="Q13" s="535"/>
      <c r="R13" s="536"/>
      <c r="S13" s="534"/>
      <c r="T13" s="535"/>
      <c r="U13" s="536"/>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51" t="str">
        <f>IF(年表!$S$59&lt;&gt;"L","",CONCATENATE(年表!$A53))</f>
        <v/>
      </c>
      <c r="B15" s="555" t="str">
        <f>IF(年表!$S$59&lt;&gt;"C","",CONCATENATE(年表!$A53))</f>
        <v>6</v>
      </c>
      <c r="C15" s="252" t="str">
        <f>IF(年表!$S$59&lt;&gt;"R","",CONCATENATE(年表!$A53))</f>
        <v/>
      </c>
      <c r="D15" s="553" t="str">
        <f>IF(年表!$S$59&lt;&gt;"L","",CONCATENATE(年表!$B53))</f>
        <v/>
      </c>
      <c r="E15" s="549" t="str">
        <f>IF(年表!$S$59&lt;&gt;"C","",CONCATENATE(年表!$B53))</f>
        <v>7</v>
      </c>
      <c r="F15" s="254" t="str">
        <f>IF(年表!$S$59&lt;&gt;"R","",CONCATENATE(年表!$B53))</f>
        <v/>
      </c>
      <c r="G15" s="553" t="str">
        <f>IF(年表!$S$59&lt;&gt;"L","",CONCATENATE(年表!$C53))</f>
        <v/>
      </c>
      <c r="H15" s="549" t="str">
        <f>IF(年表!$S$59&lt;&gt;"C","",CONCATENATE(年表!$C53))</f>
        <v>8</v>
      </c>
      <c r="I15" s="254" t="str">
        <f>IF(年表!$S$59&lt;&gt;"R","",CONCATENATE(年表!$C53))</f>
        <v/>
      </c>
      <c r="J15" s="553" t="str">
        <f>IF(年表!$S$59&lt;&gt;"L","",CONCATENATE(年表!$D53))</f>
        <v/>
      </c>
      <c r="K15" s="516" t="str">
        <f>IF(年表!$S$59&lt;&gt;"C","",CONCATENATE(年表!$D53))</f>
        <v>9</v>
      </c>
      <c r="L15" s="254" t="str">
        <f>IF(年表!$S$59&lt;&gt;"R","",CONCATENATE(年表!$D53))</f>
        <v/>
      </c>
      <c r="M15" s="553" t="str">
        <f>IF(年表!$S$59&lt;&gt;"L","",CONCATENATE(年表!$E53))</f>
        <v/>
      </c>
      <c r="N15" s="516" t="str">
        <f>IF(年表!$S$59&lt;&gt;"C","",CONCATENATE(年表!$E53))</f>
        <v>10</v>
      </c>
      <c r="O15" s="254" t="str">
        <f>IF(年表!$S$59&lt;&gt;"R","",CONCATENATE(年表!$E53))</f>
        <v/>
      </c>
      <c r="P15" s="553" t="str">
        <f>IF(年表!$S$59&lt;&gt;"L","",CONCATENATE(年表!$F53))</f>
        <v/>
      </c>
      <c r="Q15" s="516" t="str">
        <f>IF(年表!$S$59&lt;&gt;"C","",CONCATENATE(年表!$F53))</f>
        <v>11</v>
      </c>
      <c r="R15" s="254" t="str">
        <f>IF(年表!$S$59&lt;&gt;"R","",CONCATENATE(年表!$F53))</f>
        <v/>
      </c>
      <c r="S15" s="545" t="str">
        <f>IF(年表!$S$59&lt;&gt;"L","",CONCATENATE(年表!$G53))</f>
        <v/>
      </c>
      <c r="T15" s="543" t="str">
        <f>IF(年表!$S$59&lt;&gt;"C","",CONCATENATE(年表!$G53))</f>
        <v>12</v>
      </c>
      <c r="U15" s="255" t="str">
        <f>IF(年表!$S$59&lt;&gt;"R","",CONCATENATE(年表!$G53))</f>
        <v/>
      </c>
    </row>
    <row r="16" spans="1:21" ht="42.95" customHeight="1">
      <c r="A16" s="552"/>
      <c r="B16" s="556"/>
      <c r="C16" s="275"/>
      <c r="D16" s="554"/>
      <c r="E16" s="550"/>
      <c r="F16" s="275"/>
      <c r="G16" s="554"/>
      <c r="H16" s="550"/>
      <c r="I16" s="275"/>
      <c r="J16" s="554"/>
      <c r="K16" s="517"/>
      <c r="L16" s="275"/>
      <c r="M16" s="554"/>
      <c r="N16" s="517"/>
      <c r="O16" s="275"/>
      <c r="P16" s="554"/>
      <c r="Q16" s="517"/>
      <c r="R16" s="275"/>
      <c r="S16" s="546"/>
      <c r="T16" s="544"/>
      <c r="U16" s="275"/>
    </row>
    <row r="17" spans="1:21" ht="42.95" customHeight="1">
      <c r="A17" s="534"/>
      <c r="B17" s="535"/>
      <c r="C17" s="536"/>
      <c r="D17" s="534"/>
      <c r="E17" s="535"/>
      <c r="F17" s="536"/>
      <c r="G17" s="534"/>
      <c r="H17" s="535"/>
      <c r="I17" s="536"/>
      <c r="J17" s="534"/>
      <c r="K17" s="535"/>
      <c r="L17" s="536"/>
      <c r="M17" s="534"/>
      <c r="N17" s="535"/>
      <c r="O17" s="536"/>
      <c r="P17" s="534"/>
      <c r="Q17" s="535"/>
      <c r="R17" s="536"/>
      <c r="S17" s="534"/>
      <c r="T17" s="535"/>
      <c r="U17" s="536"/>
    </row>
    <row r="18" spans="1:21"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1" ht="47.25" customHeight="1">
      <c r="A19" s="551" t="str">
        <f>IF(年表!$S$59&lt;&gt;"L","",CONCATENATE(年表!$A54))</f>
        <v/>
      </c>
      <c r="B19" s="555" t="str">
        <f>IF(年表!$S$59&lt;&gt;"C","",CONCATENATE(年表!$A54))</f>
        <v>13</v>
      </c>
      <c r="C19" s="256" t="str">
        <f>IF(年表!$S$59&lt;&gt;"R","",CONCATENATE(年表!$A54))</f>
        <v/>
      </c>
      <c r="D19" s="553" t="str">
        <f>IF(年表!$S$59&lt;&gt;"L","",CONCATENATE(年表!$B54))</f>
        <v/>
      </c>
      <c r="E19" s="549" t="str">
        <f>IF(年表!$S$59&lt;&gt;"C","",CONCATENATE(年表!$B54))</f>
        <v>14</v>
      </c>
      <c r="F19" s="257" t="str">
        <f>IF(年表!$S$59&lt;&gt;"R","",CONCATENATE(年表!$B54))</f>
        <v/>
      </c>
      <c r="G19" s="553" t="str">
        <f>IF(年表!$S$59&lt;&gt;"L","",CONCATENATE(年表!$C54))</f>
        <v/>
      </c>
      <c r="H19" s="549" t="str">
        <f>IF(年表!$S$59&lt;&gt;"C","",CONCATENATE(年表!$C54))</f>
        <v>15</v>
      </c>
      <c r="I19" s="257" t="str">
        <f>IF(年表!$S$59&lt;&gt;"R","",CONCATENATE(年表!$C54))</f>
        <v/>
      </c>
      <c r="J19" s="553" t="str">
        <f>IF(年表!$S$59&lt;&gt;"L","",CONCATENATE(年表!$D54))</f>
        <v/>
      </c>
      <c r="K19" s="549" t="str">
        <f>IF(年表!$S$59&lt;&gt;"C","",CONCATENATE(年表!$D54))</f>
        <v>16</v>
      </c>
      <c r="L19" s="257" t="str">
        <f>IF(年表!$S$59&lt;&gt;"R","",CONCATENATE(年表!$D54))</f>
        <v/>
      </c>
      <c r="M19" s="553" t="str">
        <f>IF(年表!$S$59&lt;&gt;"L","",CONCATENATE(年表!$E54))</f>
        <v/>
      </c>
      <c r="N19" s="516" t="str">
        <f>IF(年表!$S$59&lt;&gt;"C","",CONCATENATE(年表!$E54))</f>
        <v>17</v>
      </c>
      <c r="O19" s="257" t="str">
        <f>IF(年表!$S$59&lt;&gt;"R","",CONCATENATE(年表!$E54))</f>
        <v/>
      </c>
      <c r="P19" s="553" t="str">
        <f>IF(年表!$S$59&lt;&gt;"L","",CONCATENATE(年表!$F54))</f>
        <v/>
      </c>
      <c r="Q19" s="514" t="str">
        <f>IF(年表!$S$59&lt;&gt;"C","",CONCATENATE(年表!$F54))</f>
        <v>18</v>
      </c>
      <c r="R19" s="257" t="str">
        <f>IF(年表!$S$59&lt;&gt;"R","",CONCATENATE(年表!$F54))</f>
        <v/>
      </c>
      <c r="S19" s="545" t="str">
        <f>IF(年表!$S$59&lt;&gt;"L","",CONCATENATE(年表!$G54))</f>
        <v/>
      </c>
      <c r="T19" s="543" t="str">
        <f>IF(年表!$S$59&lt;&gt;"C","",CONCATENATE(年表!$G54))</f>
        <v>19</v>
      </c>
      <c r="U19" s="258" t="str">
        <f>IF(年表!$S$59&lt;&gt;"R","",CONCATENATE(年表!$G54))</f>
        <v/>
      </c>
    </row>
    <row r="20" spans="1:21" ht="42.95" customHeight="1">
      <c r="A20" s="552"/>
      <c r="B20" s="556"/>
      <c r="C20" s="275"/>
      <c r="D20" s="554"/>
      <c r="E20" s="550"/>
      <c r="F20" s="275"/>
      <c r="G20" s="554"/>
      <c r="H20" s="550"/>
      <c r="I20" s="275"/>
      <c r="J20" s="554"/>
      <c r="K20" s="550"/>
      <c r="L20" s="275"/>
      <c r="M20" s="554"/>
      <c r="N20" s="517"/>
      <c r="O20" s="275"/>
      <c r="P20" s="554"/>
      <c r="Q20" s="515"/>
      <c r="R20" s="275"/>
      <c r="S20" s="546"/>
      <c r="T20" s="544"/>
      <c r="U20" s="275"/>
    </row>
    <row r="21" spans="1:21" ht="42.95" customHeight="1">
      <c r="A21" s="534"/>
      <c r="B21" s="535"/>
      <c r="C21" s="536"/>
      <c r="D21" s="534"/>
      <c r="E21" s="535"/>
      <c r="F21" s="536"/>
      <c r="G21" s="534"/>
      <c r="H21" s="535"/>
      <c r="I21" s="536"/>
      <c r="J21" s="534"/>
      <c r="K21" s="535"/>
      <c r="L21" s="536"/>
      <c r="M21" s="534"/>
      <c r="N21" s="535"/>
      <c r="O21" s="536"/>
      <c r="P21" s="534"/>
      <c r="Q21" s="535"/>
      <c r="R21" s="536"/>
      <c r="S21" s="534"/>
      <c r="T21" s="535"/>
      <c r="U21" s="536"/>
    </row>
    <row r="22" spans="1:21"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1" ht="47.25" customHeight="1">
      <c r="A23" s="551" t="str">
        <f>IF(年表!$S$59&lt;&gt;"L","",CONCATENATE(年表!$A55))</f>
        <v/>
      </c>
      <c r="B23" s="555" t="str">
        <f>IF(年表!$S$59&lt;&gt;"C","",CONCATENATE(年表!$A55))</f>
        <v>20</v>
      </c>
      <c r="C23" s="252" t="str">
        <f>IF(年表!$S$59&lt;&gt;"R","",CONCATENATE(年表!$A55))</f>
        <v/>
      </c>
      <c r="D23" s="553" t="str">
        <f>IF(年表!$S$59&lt;&gt;"L","",CONCATENATE(年表!$B55))</f>
        <v/>
      </c>
      <c r="E23" s="549" t="str">
        <f>IF(年表!$S$59&lt;&gt;"C","",CONCATENATE(年表!$B55))</f>
        <v>21</v>
      </c>
      <c r="F23" s="254" t="str">
        <f>IF(年表!$S$59&lt;&gt;"R","",CONCATENATE(年表!$B55))</f>
        <v/>
      </c>
      <c r="G23" s="553" t="str">
        <f>IF(年表!$S$59&lt;&gt;"L","",CONCATENATE(年表!$C55))</f>
        <v/>
      </c>
      <c r="H23" s="549" t="str">
        <f>IF(年表!$S$59&lt;&gt;"C","",CONCATENATE(年表!$C55))</f>
        <v>22</v>
      </c>
      <c r="I23" s="254" t="str">
        <f>IF(年表!$S$59&lt;&gt;"R","",CONCATENATE(年表!$C55))</f>
        <v/>
      </c>
      <c r="J23" s="553" t="str">
        <f>IF(年表!$S$59&lt;&gt;"L","",CONCATENATE(年表!$D55))</f>
        <v/>
      </c>
      <c r="K23" s="549" t="str">
        <f>IF(年表!$S$59&lt;&gt;"C","",CONCATENATE(年表!$D55))</f>
        <v>23</v>
      </c>
      <c r="L23" s="254" t="str">
        <f>IF(年表!$S$59&lt;&gt;"R","",CONCATENATE(年表!$D55))</f>
        <v/>
      </c>
      <c r="M23" s="553" t="str">
        <f>IF(年表!$S$59&lt;&gt;"L","",CONCATENATE(年表!$E55))</f>
        <v/>
      </c>
      <c r="N23" s="516" t="str">
        <f>IF(年表!$S$59&lt;&gt;"C","",CONCATENATE(年表!$E55))</f>
        <v>24</v>
      </c>
      <c r="O23" s="254" t="str">
        <f>IF(年表!$S$59&lt;&gt;"R","",CONCATENATE(年表!$E55))</f>
        <v/>
      </c>
      <c r="P23" s="553" t="str">
        <f>IF(年表!$S$59&lt;&gt;"L","",CONCATENATE(年表!$F55))</f>
        <v/>
      </c>
      <c r="Q23" s="516" t="str">
        <f>IF(年表!$S$59&lt;&gt;"C","",CONCATENATE(年表!$F55))</f>
        <v>25</v>
      </c>
      <c r="R23" s="254" t="str">
        <f>IF(年表!$S$59&lt;&gt;"R","",CONCATENATE(年表!$F55))</f>
        <v/>
      </c>
      <c r="S23" s="545" t="str">
        <f>IF(年表!$S$59&lt;&gt;"L","",CONCATENATE(年表!$G55))</f>
        <v/>
      </c>
      <c r="T23" s="543" t="str">
        <f>IF(年表!$S$59&lt;&gt;"C","",CONCATENATE(年表!$G55))</f>
        <v>26</v>
      </c>
      <c r="U23" s="255" t="str">
        <f>IF(年表!$S$59&lt;&gt;"R","",CONCATENATE(年表!$G55))</f>
        <v/>
      </c>
    </row>
    <row r="24" spans="1:21" ht="42.95" customHeight="1">
      <c r="A24" s="552"/>
      <c r="B24" s="556"/>
      <c r="C24" s="275"/>
      <c r="D24" s="554"/>
      <c r="E24" s="550"/>
      <c r="F24" s="275"/>
      <c r="G24" s="554"/>
      <c r="H24" s="550"/>
      <c r="I24" s="275"/>
      <c r="J24" s="554"/>
      <c r="K24" s="550"/>
      <c r="L24" s="275"/>
      <c r="M24" s="554"/>
      <c r="N24" s="517"/>
      <c r="O24" s="275"/>
      <c r="P24" s="554"/>
      <c r="Q24" s="517"/>
      <c r="R24" s="275"/>
      <c r="S24" s="546"/>
      <c r="T24" s="544"/>
      <c r="U24" s="275"/>
    </row>
    <row r="25" spans="1:21" ht="42.95" customHeight="1">
      <c r="A25" s="534"/>
      <c r="B25" s="535"/>
      <c r="C25" s="536"/>
      <c r="D25" s="534"/>
      <c r="E25" s="535"/>
      <c r="F25" s="536"/>
      <c r="G25" s="534"/>
      <c r="H25" s="535"/>
      <c r="I25" s="536"/>
      <c r="J25" s="534"/>
      <c r="K25" s="535"/>
      <c r="L25" s="536"/>
      <c r="M25" s="534"/>
      <c r="N25" s="535"/>
      <c r="O25" s="536"/>
      <c r="P25" s="534"/>
      <c r="Q25" s="535"/>
      <c r="R25" s="536"/>
      <c r="S25" s="534"/>
      <c r="T25" s="535"/>
      <c r="U25" s="536"/>
    </row>
    <row r="26" spans="1:21"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1" ht="47.25" customHeight="1">
      <c r="A27" s="551" t="str">
        <f>IF(年表!$S$59&lt;&gt;"L","",CONCATENATE(年表!$A56))</f>
        <v/>
      </c>
      <c r="B27" s="555" t="str">
        <f>IF(年表!$S$59&lt;&gt;"C","",CONCATENATE(年表!$A56))</f>
        <v>27</v>
      </c>
      <c r="C27" s="256" t="str">
        <f>IF(年表!$S$59&lt;&gt;"R","",CONCATENATE(年表!$A56))</f>
        <v/>
      </c>
      <c r="D27" s="553" t="str">
        <f>IF(年表!$S$59&lt;&gt;"L","",CONCATENATE(年表!$B56))</f>
        <v/>
      </c>
      <c r="E27" s="549" t="str">
        <f>IF(年表!$S$59&lt;&gt;"C","",CONCATENATE(年表!$B56))</f>
        <v>28</v>
      </c>
      <c r="F27" s="257" t="str">
        <f>IF(年表!$S$59&lt;&gt;"R","",CONCATENATE(年表!$B56))</f>
        <v/>
      </c>
      <c r="G27" s="553" t="str">
        <f>IF(年表!$S$59&lt;&gt;"L","",CONCATENATE(年表!$C56))</f>
        <v/>
      </c>
      <c r="H27" s="549" t="str">
        <f>IF(年表!$S$59&lt;&gt;"C","",CONCATENATE(年表!$C56))</f>
        <v>29</v>
      </c>
      <c r="I27" s="257" t="str">
        <f>IF(年表!$S$59&lt;&gt;"R","",CONCATENATE(年表!$C56))</f>
        <v/>
      </c>
      <c r="J27" s="553" t="str">
        <f>IF(年表!$S$59&lt;&gt;"L","",CONCATENATE(年表!$D56))</f>
        <v/>
      </c>
      <c r="K27" s="549" t="str">
        <f>IF(年表!$S$59&lt;&gt;"C","",CONCATENATE(年表!$D56))</f>
        <v>30</v>
      </c>
      <c r="L27" s="257" t="str">
        <f>IF(年表!$S$59&lt;&gt;"R","",CONCATENATE(年表!$D56))</f>
        <v/>
      </c>
      <c r="M27" s="553" t="str">
        <f>IF(年表!$S$59&lt;&gt;"L","",CONCATENATE(年表!$E56))</f>
        <v/>
      </c>
      <c r="N27" s="516" t="str">
        <f>IF(年表!$S$59&lt;&gt;"C","",CONCATENATE(年表!$E56))</f>
        <v/>
      </c>
      <c r="O27" s="257" t="str">
        <f>IF(年表!$S$59&lt;&gt;"R","",CONCATENATE(年表!$E56))</f>
        <v/>
      </c>
      <c r="P27" s="553" t="str">
        <f>IF(年表!$S$59&lt;&gt;"L","",CONCATENATE(年表!$F56))</f>
        <v/>
      </c>
      <c r="Q27" s="549" t="str">
        <f>IF(年表!$S$59&lt;&gt;"C","",CONCATENATE(年表!$F56))</f>
        <v/>
      </c>
      <c r="R27" s="257" t="str">
        <f>IF(年表!$S$59&lt;&gt;"R","",CONCATENATE(年表!$F56))</f>
        <v/>
      </c>
      <c r="S27" s="545" t="str">
        <f>IF(年表!$S$59&lt;&gt;"L","",CONCATENATE(年表!$G56))</f>
        <v/>
      </c>
      <c r="T27" s="543" t="str">
        <f>IF(年表!$S$59&lt;&gt;"C","",CONCATENATE(年表!$G56))</f>
        <v/>
      </c>
      <c r="U27" s="258" t="str">
        <f>IF(年表!$S$59&lt;&gt;"R","",CONCATENATE(年表!$G56))</f>
        <v/>
      </c>
    </row>
    <row r="28" spans="1:21" ht="42.95" customHeight="1">
      <c r="A28" s="552"/>
      <c r="B28" s="556"/>
      <c r="C28" s="275"/>
      <c r="D28" s="554"/>
      <c r="E28" s="550"/>
      <c r="F28" s="275"/>
      <c r="G28" s="554"/>
      <c r="H28" s="550"/>
      <c r="I28" s="275"/>
      <c r="J28" s="554"/>
      <c r="K28" s="550"/>
      <c r="L28" s="275"/>
      <c r="M28" s="554"/>
      <c r="N28" s="517"/>
      <c r="O28" s="275"/>
      <c r="P28" s="554"/>
      <c r="Q28" s="550"/>
      <c r="R28" s="275"/>
      <c r="S28" s="546"/>
      <c r="T28" s="544"/>
      <c r="U28" s="275"/>
    </row>
    <row r="29" spans="1:21" ht="42.95" customHeight="1">
      <c r="A29" s="534"/>
      <c r="B29" s="535"/>
      <c r="C29" s="536"/>
      <c r="D29" s="534"/>
      <c r="E29" s="535"/>
      <c r="F29" s="536"/>
      <c r="G29" s="534"/>
      <c r="H29" s="535"/>
      <c r="I29" s="536"/>
      <c r="J29" s="534"/>
      <c r="K29" s="535"/>
      <c r="L29" s="536"/>
      <c r="M29" s="534"/>
      <c r="N29" s="535"/>
      <c r="O29" s="536"/>
      <c r="P29" s="534"/>
      <c r="Q29" s="535"/>
      <c r="R29" s="536"/>
      <c r="S29" s="534"/>
      <c r="T29" s="535"/>
      <c r="U29" s="536"/>
    </row>
    <row r="30" spans="1:21"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1" ht="47.25" customHeight="1">
      <c r="A31" s="551" t="str">
        <f>IF(年表!$S$59&lt;&gt;"L","",CONCATENATE(年表!$A57))</f>
        <v/>
      </c>
      <c r="B31" s="555" t="str">
        <f>IF(年表!$S$59&lt;&gt;"C","",CONCATENATE(年表!$A57))</f>
        <v/>
      </c>
      <c r="C31" s="252" t="str">
        <f>IF(年表!$S$59&lt;&gt;"R","",CONCATENATE(年表!$A57))</f>
        <v/>
      </c>
      <c r="D31" s="553" t="str">
        <f>IF(年表!$S$59&lt;&gt;"L","",CONCATENATE(年表!$B57))</f>
        <v/>
      </c>
      <c r="E31" s="549" t="str">
        <f>IF(年表!$S$59&lt;&gt;"C","",CONCATENATE(年表!$B57))</f>
        <v/>
      </c>
      <c r="F31" s="254" t="str">
        <f>IF(年表!$S$59&lt;&gt;"R","",CONCATENATE(年表!$B57))</f>
        <v/>
      </c>
      <c r="G31" s="553" t="str">
        <f>IF(年表!$S$59&lt;&gt;"L","",CONCATENATE(年表!$C57))</f>
        <v/>
      </c>
      <c r="H31" s="549" t="str">
        <f>IF(年表!$S$59&lt;&gt;"C","",CONCATENATE(年表!$C57))</f>
        <v/>
      </c>
      <c r="I31" s="254" t="str">
        <f>IF(年表!$S$59&lt;&gt;"R","",CONCATENATE(年表!$C57))</f>
        <v/>
      </c>
      <c r="J31" s="553" t="str">
        <f>IF(年表!$S$59&lt;&gt;"L","",CONCATENATE(年表!$D57))</f>
        <v/>
      </c>
      <c r="K31" s="549" t="str">
        <f>IF(年表!$S$59&lt;&gt;"C","",CONCATENATE(年表!$D57))</f>
        <v/>
      </c>
      <c r="L31" s="254" t="str">
        <f>IF(年表!$S$59&lt;&gt;"R","",CONCATENATE(年表!$D57))</f>
        <v/>
      </c>
      <c r="M31" s="553" t="str">
        <f>IF(年表!$S$59&lt;&gt;"L","",CONCATENATE(年表!$E57))</f>
        <v/>
      </c>
      <c r="N31" s="549" t="str">
        <f>IF(年表!$S$59&lt;&gt;"C","",CONCATENATE(年表!$E57))</f>
        <v/>
      </c>
      <c r="O31" s="254" t="str">
        <f>IF(年表!$S$59&lt;&gt;"R","",CONCATENATE(年表!$E57))</f>
        <v/>
      </c>
      <c r="P31" s="553" t="str">
        <f>IF(年表!$S$59&lt;&gt;"L","",CONCATENATE(年表!$F57))</f>
        <v/>
      </c>
      <c r="Q31" s="549" t="str">
        <f>IF(年表!$S$59&lt;&gt;"C","",CONCATENATE(年表!$F57))</f>
        <v/>
      </c>
      <c r="R31" s="254" t="str">
        <f>IF(年表!$S$59&lt;&gt;"R","",CONCATENATE(年表!$F57))</f>
        <v/>
      </c>
      <c r="S31" s="545" t="str">
        <f>IF(年表!$S$59&lt;&gt;"L","",CONCATENATE(年表!$G57))</f>
        <v/>
      </c>
      <c r="T31" s="543" t="str">
        <f>IF(年表!$S$59&lt;&gt;"C","",CONCATENATE(年表!$G57))</f>
        <v/>
      </c>
      <c r="U31" s="255" t="str">
        <f>IF(年表!$S$59&lt;&gt;"R","",CONCATENATE(年表!$G57))</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sheetData>
  <mergeCells count="180">
    <mergeCell ref="T27:T28"/>
    <mergeCell ref="T31:T32"/>
    <mergeCell ref="M30:O30"/>
    <mergeCell ref="S17:U17"/>
    <mergeCell ref="P22:R22"/>
    <mergeCell ref="S22:U22"/>
    <mergeCell ref="A22:C22"/>
    <mergeCell ref="D22:F22"/>
    <mergeCell ref="A19:A20"/>
    <mergeCell ref="S29:U29"/>
    <mergeCell ref="S30:U30"/>
    <mergeCell ref="D31:D32"/>
    <mergeCell ref="A31:A32"/>
    <mergeCell ref="S27:S28"/>
    <mergeCell ref="Q31:Q32"/>
    <mergeCell ref="N31:N32"/>
    <mergeCell ref="K31:K32"/>
    <mergeCell ref="H31:H32"/>
    <mergeCell ref="A29:C29"/>
    <mergeCell ref="D29:F29"/>
    <mergeCell ref="N27:N28"/>
    <mergeCell ref="Q27:Q28"/>
    <mergeCell ref="P27:P28"/>
    <mergeCell ref="H27:H28"/>
    <mergeCell ref="T23:T24"/>
    <mergeCell ref="Q23:Q24"/>
    <mergeCell ref="N23:N24"/>
    <mergeCell ref="K23:K24"/>
    <mergeCell ref="H23:H24"/>
    <mergeCell ref="P21:R21"/>
    <mergeCell ref="S21:U21"/>
    <mergeCell ref="G22:I22"/>
    <mergeCell ref="J22:L22"/>
    <mergeCell ref="M22:O22"/>
    <mergeCell ref="S23:S24"/>
    <mergeCell ref="P23:P24"/>
    <mergeCell ref="M23:M24"/>
    <mergeCell ref="J23:J24"/>
    <mergeCell ref="G23:G24"/>
    <mergeCell ref="J21:L21"/>
    <mergeCell ref="M21:O21"/>
    <mergeCell ref="K11:K12"/>
    <mergeCell ref="A11:A12"/>
    <mergeCell ref="D11:D12"/>
    <mergeCell ref="A13:C13"/>
    <mergeCell ref="A14:C14"/>
    <mergeCell ref="D14:F14"/>
    <mergeCell ref="D13:F13"/>
    <mergeCell ref="G13:I13"/>
    <mergeCell ref="J13:L13"/>
    <mergeCell ref="G14:I14"/>
    <mergeCell ref="J14:L14"/>
    <mergeCell ref="G11:G12"/>
    <mergeCell ref="J11:J12"/>
    <mergeCell ref="Q11:Q12"/>
    <mergeCell ref="T11:T12"/>
    <mergeCell ref="T15:T16"/>
    <mergeCell ref="Q15:Q16"/>
    <mergeCell ref="N15:N16"/>
    <mergeCell ref="M13:O13"/>
    <mergeCell ref="P13:R13"/>
    <mergeCell ref="S13:U13"/>
    <mergeCell ref="M14:O14"/>
    <mergeCell ref="P14:R14"/>
    <mergeCell ref="N11:N12"/>
    <mergeCell ref="S14:U14"/>
    <mergeCell ref="S11:S12"/>
    <mergeCell ref="M11:M12"/>
    <mergeCell ref="P11:P12"/>
    <mergeCell ref="I1:K2"/>
    <mergeCell ref="L1:L2"/>
    <mergeCell ref="I3:K8"/>
    <mergeCell ref="L3:M8"/>
    <mergeCell ref="S10:U10"/>
    <mergeCell ref="M10:O10"/>
    <mergeCell ref="P10:R10"/>
    <mergeCell ref="R9:U9"/>
    <mergeCell ref="A10:C10"/>
    <mergeCell ref="D10:F10"/>
    <mergeCell ref="G10:I10"/>
    <mergeCell ref="J10:L10"/>
    <mergeCell ref="S18:U18"/>
    <mergeCell ref="G18:I18"/>
    <mergeCell ref="J18:L18"/>
    <mergeCell ref="M18:O18"/>
    <mergeCell ref="E15:E16"/>
    <mergeCell ref="D18:F18"/>
    <mergeCell ref="T19:T20"/>
    <mergeCell ref="G19:G20"/>
    <mergeCell ref="N19:N20"/>
    <mergeCell ref="Q19:Q20"/>
    <mergeCell ref="P19:P20"/>
    <mergeCell ref="S19:S20"/>
    <mergeCell ref="D19:D20"/>
    <mergeCell ref="J19:J20"/>
    <mergeCell ref="M19:M20"/>
    <mergeCell ref="S15:S16"/>
    <mergeCell ref="P15:P16"/>
    <mergeCell ref="M15:M16"/>
    <mergeCell ref="J15:J16"/>
    <mergeCell ref="G15:G16"/>
    <mergeCell ref="K15:K16"/>
    <mergeCell ref="H15:H16"/>
    <mergeCell ref="M17:O17"/>
    <mergeCell ref="P17:R17"/>
    <mergeCell ref="P34:R34"/>
    <mergeCell ref="S34:U34"/>
    <mergeCell ref="A33:C33"/>
    <mergeCell ref="D33:F33"/>
    <mergeCell ref="G33:I33"/>
    <mergeCell ref="J33:L33"/>
    <mergeCell ref="B19:B20"/>
    <mergeCell ref="E19:E20"/>
    <mergeCell ref="H19:H20"/>
    <mergeCell ref="P33:R33"/>
    <mergeCell ref="S33:U33"/>
    <mergeCell ref="S31:S32"/>
    <mergeCell ref="P31:P32"/>
    <mergeCell ref="M31:M32"/>
    <mergeCell ref="J31:J32"/>
    <mergeCell ref="G31:G32"/>
    <mergeCell ref="S25:U25"/>
    <mergeCell ref="A26:C26"/>
    <mergeCell ref="D26:F26"/>
    <mergeCell ref="G26:I26"/>
    <mergeCell ref="J26:L26"/>
    <mergeCell ref="M26:O26"/>
    <mergeCell ref="P26:R26"/>
    <mergeCell ref="S26:U26"/>
    <mergeCell ref="M33:O33"/>
    <mergeCell ref="M27:M28"/>
    <mergeCell ref="M25:O25"/>
    <mergeCell ref="B23:B24"/>
    <mergeCell ref="B27:B28"/>
    <mergeCell ref="E27:E28"/>
    <mergeCell ref="J27:J28"/>
    <mergeCell ref="A34:C34"/>
    <mergeCell ref="D34:F34"/>
    <mergeCell ref="G34:I34"/>
    <mergeCell ref="J34:L34"/>
    <mergeCell ref="M34:O34"/>
    <mergeCell ref="A25:C25"/>
    <mergeCell ref="D25:F25"/>
    <mergeCell ref="G25:I25"/>
    <mergeCell ref="J25:L25"/>
    <mergeCell ref="E31:E32"/>
    <mergeCell ref="M29:O29"/>
    <mergeCell ref="B31:B32"/>
    <mergeCell ref="K27:K28"/>
    <mergeCell ref="G29:I29"/>
    <mergeCell ref="J29:L29"/>
    <mergeCell ref="K19:K20"/>
    <mergeCell ref="D17:F17"/>
    <mergeCell ref="G17:I17"/>
    <mergeCell ref="J17:L17"/>
    <mergeCell ref="P30:R30"/>
    <mergeCell ref="G30:I30"/>
    <mergeCell ref="J30:L30"/>
    <mergeCell ref="P25:R25"/>
    <mergeCell ref="P18:R18"/>
    <mergeCell ref="P29:R29"/>
    <mergeCell ref="B15:B16"/>
    <mergeCell ref="A18:C18"/>
    <mergeCell ref="A15:A16"/>
    <mergeCell ref="B11:B12"/>
    <mergeCell ref="E11:E12"/>
    <mergeCell ref="H11:H12"/>
    <mergeCell ref="A30:C30"/>
    <mergeCell ref="D30:F30"/>
    <mergeCell ref="D23:D24"/>
    <mergeCell ref="E23:E24"/>
    <mergeCell ref="A23:A24"/>
    <mergeCell ref="A27:A28"/>
    <mergeCell ref="D27:D28"/>
    <mergeCell ref="G27:G28"/>
    <mergeCell ref="A21:C21"/>
    <mergeCell ref="D21:F21"/>
    <mergeCell ref="G21:I21"/>
    <mergeCell ref="D15:D16"/>
    <mergeCell ref="A17:C17"/>
  </mergeCells>
  <phoneticPr fontId="2"/>
  <conditionalFormatting sqref="B4">
    <cfRule type="cellIs" dxfId="2011" priority="15" stopIfTrue="1" operator="between">
      <formula>"3"</formula>
      <formula>"6"</formula>
    </cfRule>
  </conditionalFormatting>
  <conditionalFormatting sqref="P5">
    <cfRule type="cellIs" dxfId="2010" priority="16" stopIfTrue="1" operator="between">
      <formula>"15"</formula>
      <formula>"16"</formula>
    </cfRule>
  </conditionalFormatting>
  <conditionalFormatting sqref="O6:U6">
    <cfRule type="cellIs" dxfId="2009" priority="17" stopIfTrue="1" operator="between">
      <formula>"22"</formula>
      <formula>"23"</formula>
    </cfRule>
  </conditionalFormatting>
  <conditionalFormatting sqref="B4:D4">
    <cfRule type="cellIs" dxfId="2008" priority="13" stopIfTrue="1" operator="between">
      <formula>"3"</formula>
      <formula>"5"</formula>
    </cfRule>
  </conditionalFormatting>
  <conditionalFormatting sqref="C3:G3">
    <cfRule type="cellIs" dxfId="2007" priority="12" stopIfTrue="1" operator="between">
      <formula>"3"</formula>
      <formula>"5"</formula>
    </cfRule>
  </conditionalFormatting>
  <conditionalFormatting sqref="C4">
    <cfRule type="cellIs" dxfId="2006" priority="11" stopIfTrue="1" operator="between">
      <formula>"3"</formula>
      <formula>"6"</formula>
    </cfRule>
  </conditionalFormatting>
  <conditionalFormatting sqref="D4">
    <cfRule type="cellIs" dxfId="2005" priority="10" stopIfTrue="1" operator="between">
      <formula>"3"</formula>
      <formula>"5"</formula>
    </cfRule>
  </conditionalFormatting>
  <conditionalFormatting sqref="Q11">
    <cfRule type="cellIs" dxfId="2004" priority="9" stopIfTrue="1" operator="between">
      <formula>"1"</formula>
      <formula>"1"</formula>
    </cfRule>
  </conditionalFormatting>
  <conditionalFormatting sqref="Q15">
    <cfRule type="cellIs" dxfId="2003" priority="5" operator="equal">
      <formula>"7"</formula>
    </cfRule>
  </conditionalFormatting>
  <conditionalFormatting sqref="Q23">
    <cfRule type="cellIs" dxfId="2002" priority="2" stopIfTrue="1" operator="equal">
      <formula>"21"</formula>
    </cfRule>
  </conditionalFormatting>
  <conditionalFormatting sqref="P6:Q7">
    <cfRule type="cellIs" dxfId="2001" priority="1" operator="between">
      <formula>"23"</formula>
      <formula>"24"</formula>
    </cfRule>
  </conditionalFormatting>
  <dataValidations count="1">
    <dataValidation imeMode="hiragana" allowBlank="1" showInputMessage="1" showErrorMessage="1" sqref="M25:M26 J21:J22 S17:S18 P13:P14 D29:D30 G33:G34 A13:A14 D13:D14 G13:G14 J13:J14 M13:M14 S13:S14 D17:D18 G17:G18 J17:J18 M17:M18 P17:P18 M21:M22 P21:P22 A17:A18 A21:A22 D21:D22 G21:G22 P25:P26 S25:S26 S21:S22 D25:D26 G25:G26 J25:J26 G29:G30 J29:J30 M29:M30 P29:P30 A25:A26 A29:A30 J33:J34 M33:M34 P33:P34 S33:S34 S29:S30 D33:D34 A33:A34"/>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40" zoomScaleNormal="40" workbookViewId="0">
      <selection activeCell="I3" sqref="I3:K8"/>
    </sheetView>
  </sheetViews>
  <sheetFormatPr defaultRowHeight="13.5"/>
  <cols>
    <col min="1" max="21" width="15.125" customWidth="1"/>
    <col min="22" max="35" width="9.625" customWidth="1"/>
    <col min="36" max="56" width="8.625" customWidth="1"/>
  </cols>
  <sheetData>
    <row r="1" spans="1:21" ht="36" customHeight="1">
      <c r="A1" s="2"/>
      <c r="C1" s="229" t="str">
        <f>CONCATENATE(年表!$C50)</f>
        <v>6</v>
      </c>
      <c r="D1" s="27" t="s">
        <v>1</v>
      </c>
      <c r="I1" s="528" t="str">
        <f>CONCATENATE(年表!$F3)</f>
        <v>2021</v>
      </c>
      <c r="J1" s="528"/>
      <c r="K1" s="528"/>
      <c r="L1" s="530" t="s">
        <v>0</v>
      </c>
      <c r="Q1" s="229" t="str">
        <f>CONCATENATE(年表!$K14)</f>
        <v>8</v>
      </c>
      <c r="R1" s="27" t="s">
        <v>1</v>
      </c>
    </row>
    <row r="2" spans="1:21" s="1" customFormat="1" ht="24" customHeight="1">
      <c r="A2" s="283" t="s">
        <v>32</v>
      </c>
      <c r="B2" s="284" t="s">
        <v>33</v>
      </c>
      <c r="C2" s="284" t="s">
        <v>34</v>
      </c>
      <c r="D2" s="284" t="s">
        <v>35</v>
      </c>
      <c r="E2" s="284" t="s">
        <v>36</v>
      </c>
      <c r="F2" s="284" t="s">
        <v>37</v>
      </c>
      <c r="G2" s="285" t="s">
        <v>38</v>
      </c>
      <c r="I2" s="528"/>
      <c r="J2" s="528"/>
      <c r="K2" s="528"/>
      <c r="L2" s="530"/>
      <c r="M2" s="7"/>
      <c r="O2" s="283" t="s">
        <v>32</v>
      </c>
      <c r="P2" s="284" t="s">
        <v>33</v>
      </c>
      <c r="Q2" s="284" t="s">
        <v>34</v>
      </c>
      <c r="R2" s="284" t="s">
        <v>35</v>
      </c>
      <c r="S2" s="284" t="s">
        <v>36</v>
      </c>
      <c r="T2" s="284" t="s">
        <v>37</v>
      </c>
      <c r="U2" s="285" t="s">
        <v>38</v>
      </c>
    </row>
    <row r="3" spans="1:21" s="1" customFormat="1" ht="24" customHeight="1">
      <c r="A3" s="280" t="str">
        <f>CONCATENATE(年表!$A52)</f>
        <v/>
      </c>
      <c r="B3" s="278" t="str">
        <f>CONCATENATE(年表!$B52)</f>
        <v/>
      </c>
      <c r="C3" s="278" t="str">
        <f>CONCATENATE(年表!$C52)</f>
        <v>1</v>
      </c>
      <c r="D3" s="278" t="str">
        <f>CONCATENATE(年表!$D52)</f>
        <v>2</v>
      </c>
      <c r="E3" s="278" t="str">
        <f>CONCATENATE(年表!$E52)</f>
        <v>3</v>
      </c>
      <c r="F3" s="278" t="str">
        <f>CONCATENATE(年表!$F52)</f>
        <v>4</v>
      </c>
      <c r="G3" s="279" t="str">
        <f>CONCATENATE(年表!$G52)</f>
        <v>5</v>
      </c>
      <c r="I3" s="531" t="str">
        <f>CONCATENATE(年表!$K5)</f>
        <v>7</v>
      </c>
      <c r="J3" s="531"/>
      <c r="K3" s="531"/>
      <c r="L3" s="532" t="s">
        <v>1</v>
      </c>
      <c r="M3" s="532"/>
      <c r="O3" s="280" t="str">
        <f>CONCATENATE(年表!$I16)</f>
        <v>1</v>
      </c>
      <c r="P3" s="278" t="str">
        <f>CONCATENATE(年表!$J16)</f>
        <v>2</v>
      </c>
      <c r="Q3" s="278" t="str">
        <f>CONCATENATE(年表!$K16)</f>
        <v>3</v>
      </c>
      <c r="R3" s="278" t="str">
        <f>CONCATENATE(年表!$L16)</f>
        <v>4</v>
      </c>
      <c r="S3" s="278" t="str">
        <f>CONCATENATE(年表!$M16)</f>
        <v>5</v>
      </c>
      <c r="T3" s="278" t="str">
        <f>CONCATENATE(年表!$N16)</f>
        <v>6</v>
      </c>
      <c r="U3" s="279" t="str">
        <f>CONCATENATE(年表!$O16)</f>
        <v>7</v>
      </c>
    </row>
    <row r="4" spans="1:21" s="1" customFormat="1" ht="24" customHeight="1">
      <c r="A4" s="280" t="str">
        <f>CONCATENATE(年表!$A53)</f>
        <v>6</v>
      </c>
      <c r="B4" s="278" t="str">
        <f>CONCATENATE(年表!$B53)</f>
        <v>7</v>
      </c>
      <c r="C4" s="278" t="str">
        <f>CONCATENATE(年表!$C53)</f>
        <v>8</v>
      </c>
      <c r="D4" s="278" t="str">
        <f>CONCATENATE(年表!$D53)</f>
        <v>9</v>
      </c>
      <c r="E4" s="278" t="str">
        <f>CONCATENATE(年表!$E53)</f>
        <v>10</v>
      </c>
      <c r="F4" s="278" t="str">
        <f>CONCATENATE(年表!$F53)</f>
        <v>11</v>
      </c>
      <c r="G4" s="279" t="str">
        <f>CONCATENATE(年表!$G53)</f>
        <v>12</v>
      </c>
      <c r="I4" s="531"/>
      <c r="J4" s="531"/>
      <c r="K4" s="531"/>
      <c r="L4" s="532"/>
      <c r="M4" s="532"/>
      <c r="O4" s="280" t="str">
        <f>CONCATENATE(年表!$I17)</f>
        <v>8</v>
      </c>
      <c r="P4" s="278" t="str">
        <f>CONCATENATE(年表!$J17)</f>
        <v>9</v>
      </c>
      <c r="Q4" s="278" t="str">
        <f>CONCATENATE(年表!$K17)</f>
        <v>10</v>
      </c>
      <c r="R4" s="278" t="str">
        <f>CONCATENATE(年表!$L17)</f>
        <v>11</v>
      </c>
      <c r="S4" s="278" t="str">
        <f>CONCATENATE(年表!$M17)</f>
        <v>12</v>
      </c>
      <c r="T4" s="278" t="str">
        <f>CONCATENATE(年表!$N17)</f>
        <v>13</v>
      </c>
      <c r="U4" s="279" t="str">
        <f>CONCATENATE(年表!$O17)</f>
        <v>14</v>
      </c>
    </row>
    <row r="5" spans="1:21" s="1" customFormat="1" ht="24" customHeight="1">
      <c r="A5" s="280" t="str">
        <f>CONCATENATE(年表!$A54)</f>
        <v>13</v>
      </c>
      <c r="B5" s="278" t="str">
        <f>CONCATENATE(年表!$B54)</f>
        <v>14</v>
      </c>
      <c r="C5" s="278" t="str">
        <f>CONCATENATE(年表!$C54)</f>
        <v>15</v>
      </c>
      <c r="D5" s="278" t="str">
        <f>CONCATENATE(年表!$D54)</f>
        <v>16</v>
      </c>
      <c r="E5" s="278" t="str">
        <f>CONCATENATE(年表!$E54)</f>
        <v>17</v>
      </c>
      <c r="F5" s="278" t="str">
        <f>CONCATENATE(年表!$F54)</f>
        <v>18</v>
      </c>
      <c r="G5" s="279" t="str">
        <f>CONCATENATE(年表!$G54)</f>
        <v>19</v>
      </c>
      <c r="I5" s="531"/>
      <c r="J5" s="531"/>
      <c r="K5" s="531"/>
      <c r="L5" s="532"/>
      <c r="M5" s="532"/>
      <c r="O5" s="280" t="str">
        <f>CONCATENATE(年表!$I18)</f>
        <v>15</v>
      </c>
      <c r="P5" s="278" t="str">
        <f>CONCATENATE(年表!$J18)</f>
        <v>16</v>
      </c>
      <c r="Q5" s="278" t="str">
        <f>CONCATENATE(年表!$K18)</f>
        <v>17</v>
      </c>
      <c r="R5" s="278" t="str">
        <f>CONCATENATE(年表!$L18)</f>
        <v>18</v>
      </c>
      <c r="S5" s="278" t="str">
        <f>CONCATENATE(年表!$M18)</f>
        <v>19</v>
      </c>
      <c r="T5" s="278" t="str">
        <f>CONCATENATE(年表!$N18)</f>
        <v>20</v>
      </c>
      <c r="U5" s="279" t="str">
        <f>CONCATENATE(年表!$O18)</f>
        <v>21</v>
      </c>
    </row>
    <row r="6" spans="1:21" s="1" customFormat="1" ht="24" customHeight="1">
      <c r="A6" s="280" t="str">
        <f>CONCATENATE(年表!$A55)</f>
        <v>20</v>
      </c>
      <c r="B6" s="278" t="str">
        <f>CONCATENATE(年表!$B55)</f>
        <v>21</v>
      </c>
      <c r="C6" s="278" t="str">
        <f>CONCATENATE(年表!$C55)</f>
        <v>22</v>
      </c>
      <c r="D6" s="278" t="str">
        <f>CONCATENATE(年表!$D55)</f>
        <v>23</v>
      </c>
      <c r="E6" s="278" t="str">
        <f>CONCATENATE(年表!$E55)</f>
        <v>24</v>
      </c>
      <c r="F6" s="278" t="str">
        <f>CONCATENATE(年表!$F55)</f>
        <v>25</v>
      </c>
      <c r="G6" s="279" t="str">
        <f>CONCATENATE(年表!$G55)</f>
        <v>26</v>
      </c>
      <c r="I6" s="531"/>
      <c r="J6" s="531"/>
      <c r="K6" s="531"/>
      <c r="L6" s="532"/>
      <c r="M6" s="532"/>
      <c r="O6" s="280" t="str">
        <f>CONCATENATE(年表!$I19)</f>
        <v>22</v>
      </c>
      <c r="P6" s="278" t="str">
        <f>CONCATENATE(年表!$J19)</f>
        <v>23</v>
      </c>
      <c r="Q6" s="278" t="str">
        <f>CONCATENATE(年表!$K19)</f>
        <v>24</v>
      </c>
      <c r="R6" s="278" t="str">
        <f>CONCATENATE(年表!$L19)</f>
        <v>25</v>
      </c>
      <c r="S6" s="278" t="str">
        <f>CONCATENATE(年表!$M19)</f>
        <v>26</v>
      </c>
      <c r="T6" s="278" t="str">
        <f>CONCATENATE(年表!$N19)</f>
        <v>27</v>
      </c>
      <c r="U6" s="279" t="str">
        <f>CONCATENATE(年表!$O19)</f>
        <v>28</v>
      </c>
    </row>
    <row r="7" spans="1:21" s="1" customFormat="1" ht="24" customHeight="1">
      <c r="A7" s="280" t="str">
        <f>CONCATENATE(年表!$A56)</f>
        <v>27</v>
      </c>
      <c r="B7" s="278" t="str">
        <f>CONCATENATE(年表!$B56)</f>
        <v>28</v>
      </c>
      <c r="C7" s="278" t="str">
        <f>CONCATENATE(年表!$C56)</f>
        <v>29</v>
      </c>
      <c r="D7" s="278" t="str">
        <f>CONCATENATE(年表!$D56)</f>
        <v>30</v>
      </c>
      <c r="E7" s="278" t="str">
        <f>CONCATENATE(年表!$E56)</f>
        <v/>
      </c>
      <c r="F7" s="278" t="str">
        <f>CONCATENATE(年表!$F56)</f>
        <v/>
      </c>
      <c r="G7" s="279" t="str">
        <f>CONCATENATE(年表!$G56)</f>
        <v/>
      </c>
      <c r="I7" s="531"/>
      <c r="J7" s="531"/>
      <c r="K7" s="531"/>
      <c r="L7" s="532"/>
      <c r="M7" s="532"/>
      <c r="O7" s="280" t="str">
        <f>CONCATENATE(年表!$I20)</f>
        <v>29</v>
      </c>
      <c r="P7" s="278" t="str">
        <f>CONCATENATE(年表!$J20)</f>
        <v>30</v>
      </c>
      <c r="Q7" s="278" t="str">
        <f>CONCATENATE(年表!$K20)</f>
        <v>31</v>
      </c>
      <c r="R7" s="278" t="str">
        <f>CONCATENATE(年表!$L20)</f>
        <v/>
      </c>
      <c r="S7" s="278" t="str">
        <f>CONCATENATE(年表!$M20)</f>
        <v/>
      </c>
      <c r="T7" s="278" t="str">
        <f>CONCATENATE(年表!$N20)</f>
        <v/>
      </c>
      <c r="U7" s="279" t="str">
        <f>CONCATENATE(年表!$O20)</f>
        <v/>
      </c>
    </row>
    <row r="8" spans="1:21" s="1" customFormat="1" ht="24" customHeight="1">
      <c r="A8" s="280" t="str">
        <f>CONCATENATE(年表!$A57)</f>
        <v/>
      </c>
      <c r="B8" s="278" t="str">
        <f>CONCATENATE(年表!$B57)</f>
        <v/>
      </c>
      <c r="C8" s="278" t="str">
        <f>CONCATENATE(年表!$C57)</f>
        <v/>
      </c>
      <c r="D8" s="278" t="str">
        <f>CONCATENATE(年表!$D57)</f>
        <v/>
      </c>
      <c r="E8" s="278" t="str">
        <f>CONCATENATE(年表!$E57)</f>
        <v/>
      </c>
      <c r="F8" s="278" t="str">
        <f>CONCATENATE(年表!$F57)</f>
        <v/>
      </c>
      <c r="G8" s="279" t="str">
        <f>CONCATENATE(年表!$G57)</f>
        <v/>
      </c>
      <c r="H8" s="104">
        <f>1-SIGN(MOD($I$1,4))</f>
        <v>0</v>
      </c>
      <c r="I8" s="531"/>
      <c r="J8" s="531"/>
      <c r="K8" s="531"/>
      <c r="L8" s="532"/>
      <c r="M8" s="532"/>
      <c r="O8" s="280" t="str">
        <f>CONCATENATE(年表!$I21)</f>
        <v/>
      </c>
      <c r="P8" s="278" t="str">
        <f>CONCATENATE(年表!$J21)</f>
        <v/>
      </c>
      <c r="Q8" s="278" t="str">
        <f>CONCATENATE(年表!$K21)</f>
        <v/>
      </c>
      <c r="R8" s="278" t="str">
        <f>CONCATENATE(年表!$L21)</f>
        <v/>
      </c>
      <c r="S8" s="278" t="str">
        <f>CONCATENATE(年表!$M21)</f>
        <v/>
      </c>
      <c r="T8" s="278" t="str">
        <f>CONCATENATE(年表!$N21)</f>
        <v/>
      </c>
      <c r="U8" s="279" t="str">
        <f>CONCATENATE(年表!$O21)</f>
        <v/>
      </c>
    </row>
    <row r="9" spans="1:21" ht="24" customHeight="1">
      <c r="A9" s="4"/>
      <c r="B9" s="5"/>
      <c r="C9" s="5"/>
      <c r="D9" s="5"/>
      <c r="E9" s="5"/>
      <c r="F9" s="5"/>
      <c r="G9" s="5"/>
      <c r="O9" s="4"/>
      <c r="P9" s="5"/>
      <c r="Q9" s="5"/>
      <c r="R9" s="533" t="s">
        <v>63</v>
      </c>
      <c r="S9" s="533"/>
      <c r="T9" s="533"/>
      <c r="U9" s="533"/>
    </row>
    <row r="10" spans="1:21" ht="60" customHeight="1">
      <c r="A10" s="526" t="s">
        <v>32</v>
      </c>
      <c r="B10" s="526"/>
      <c r="C10" s="526"/>
      <c r="D10" s="527" t="s">
        <v>33</v>
      </c>
      <c r="E10" s="527"/>
      <c r="F10" s="527"/>
      <c r="G10" s="527" t="s">
        <v>34</v>
      </c>
      <c r="H10" s="527"/>
      <c r="I10" s="527"/>
      <c r="J10" s="527" t="s">
        <v>35</v>
      </c>
      <c r="K10" s="527"/>
      <c r="L10" s="527"/>
      <c r="M10" s="527" t="s">
        <v>36</v>
      </c>
      <c r="N10" s="527"/>
      <c r="O10" s="527"/>
      <c r="P10" s="527" t="s">
        <v>37</v>
      </c>
      <c r="Q10" s="527"/>
      <c r="R10" s="527"/>
      <c r="S10" s="529" t="s">
        <v>38</v>
      </c>
      <c r="T10" s="529"/>
      <c r="U10" s="529"/>
    </row>
    <row r="11" spans="1:21" s="3" customFormat="1" ht="47.25" customHeight="1">
      <c r="A11" s="551" t="str">
        <f>IF(年表!$S$59&lt;&gt;"L","",CONCATENATE(年表!$I7))</f>
        <v/>
      </c>
      <c r="B11" s="555" t="str">
        <f>IF(年表!$S$59&lt;&gt;"C","",CONCATENATE(年表!$I7))</f>
        <v/>
      </c>
      <c r="C11" s="251" t="str">
        <f>IF(年表!$S$59&lt;&gt;"R","",CONCATENATE(年表!$I7))</f>
        <v/>
      </c>
      <c r="D11" s="553" t="str">
        <f>IF(年表!$S$59&lt;&gt;"L","",CONCATENATE(年表!$J7))</f>
        <v/>
      </c>
      <c r="E11" s="549" t="str">
        <f>IF(年表!$S$59&lt;&gt;"C","",CONCATENATE(年表!$J7))</f>
        <v/>
      </c>
      <c r="F11" s="254" t="str">
        <f>IF(年表!$S$59&lt;&gt;"R","",CONCATENATE(年表!$J7))</f>
        <v/>
      </c>
      <c r="G11" s="553" t="str">
        <f>IF(年表!$S$59&lt;&gt;"L","",CONCATENATE(年表!$K7))</f>
        <v/>
      </c>
      <c r="H11" s="549" t="str">
        <f>IF(年表!$S$59&lt;&gt;"C","",CONCATENATE(年表!$K7))</f>
        <v/>
      </c>
      <c r="I11" s="254" t="str">
        <f>IF(年表!$S$59&lt;&gt;"R","",CONCATENATE(年表!$K7))</f>
        <v/>
      </c>
      <c r="J11" s="553" t="str">
        <f>IF(年表!$S$59&lt;&gt;"L","",CONCATENATE(年表!$L7))</f>
        <v/>
      </c>
      <c r="K11" s="549" t="str">
        <f>IF(年表!$S$59&lt;&gt;"C","",CONCATENATE(年表!$L7))</f>
        <v/>
      </c>
      <c r="L11" s="254" t="str">
        <f>IF(年表!$S$59&lt;&gt;"R","",CONCATENATE(年表!$L7))</f>
        <v/>
      </c>
      <c r="M11" s="553" t="str">
        <f>IF(年表!$S$59&lt;&gt;"L","",CONCATENATE(年表!$M7))</f>
        <v/>
      </c>
      <c r="N11" s="549" t="str">
        <f>IF(年表!$S$59&lt;&gt;"C","",CONCATENATE(年表!$M7))</f>
        <v>1</v>
      </c>
      <c r="O11" s="254" t="str">
        <f>IF(年表!$S$59&lt;&gt;"R","",CONCATENATE(年表!$M7))</f>
        <v/>
      </c>
      <c r="P11" s="553" t="str">
        <f>IF(年表!$S$59&lt;&gt;"L","",CONCATENATE(年表!$N7))</f>
        <v/>
      </c>
      <c r="Q11" s="514" t="str">
        <f>IF(年表!$S$59&lt;&gt;"C","",CONCATENATE(年表!$N7))</f>
        <v>2</v>
      </c>
      <c r="R11" s="254" t="str">
        <f>IF(年表!$S$59&lt;&gt;"R","",CONCATENATE(年表!$N7))</f>
        <v/>
      </c>
      <c r="S11" s="545" t="str">
        <f>IF(年表!$S$59&lt;&gt;"L","",CONCATENATE(年表!$O7))</f>
        <v/>
      </c>
      <c r="T11" s="543" t="str">
        <f>IF(年表!$S$59&lt;&gt;"C","",CONCATENATE(年表!$O7))</f>
        <v>3</v>
      </c>
      <c r="U11" s="255" t="str">
        <f>IF(年表!$S$59&lt;&gt;"R","",CONCATENATE(年表!$O7))</f>
        <v/>
      </c>
    </row>
    <row r="12" spans="1:21" s="3" customFormat="1" ht="42.95" customHeight="1">
      <c r="A12" s="552"/>
      <c r="B12" s="556"/>
      <c r="C12" s="275"/>
      <c r="D12" s="554"/>
      <c r="E12" s="550"/>
      <c r="F12" s="275"/>
      <c r="G12" s="554"/>
      <c r="H12" s="550"/>
      <c r="I12" s="275"/>
      <c r="J12" s="554"/>
      <c r="K12" s="550"/>
      <c r="L12" s="275"/>
      <c r="M12" s="554"/>
      <c r="N12" s="550"/>
      <c r="O12" s="275"/>
      <c r="P12" s="554"/>
      <c r="Q12" s="515"/>
      <c r="R12" s="275"/>
      <c r="S12" s="546"/>
      <c r="T12" s="544"/>
      <c r="U12" s="275"/>
    </row>
    <row r="13" spans="1:21" s="3" customFormat="1" ht="42.95" customHeight="1">
      <c r="A13" s="534"/>
      <c r="B13" s="535"/>
      <c r="C13" s="536"/>
      <c r="D13" s="534"/>
      <c r="E13" s="535"/>
      <c r="F13" s="536"/>
      <c r="G13" s="534"/>
      <c r="H13" s="535"/>
      <c r="I13" s="536"/>
      <c r="J13" s="534"/>
      <c r="K13" s="535"/>
      <c r="L13" s="536"/>
      <c r="M13" s="534"/>
      <c r="N13" s="535"/>
      <c r="O13" s="536"/>
      <c r="P13" s="534"/>
      <c r="Q13" s="535"/>
      <c r="R13" s="536"/>
      <c r="S13" s="534"/>
      <c r="T13" s="535"/>
      <c r="U13" s="536"/>
    </row>
    <row r="14" spans="1:21" ht="38.25" customHeight="1">
      <c r="A14" s="537"/>
      <c r="B14" s="538"/>
      <c r="C14" s="539"/>
      <c r="D14" s="537"/>
      <c r="E14" s="538"/>
      <c r="F14" s="539"/>
      <c r="G14" s="537"/>
      <c r="H14" s="538"/>
      <c r="I14" s="539"/>
      <c r="J14" s="537"/>
      <c r="K14" s="538"/>
      <c r="L14" s="539"/>
      <c r="M14" s="537"/>
      <c r="N14" s="538"/>
      <c r="O14" s="539"/>
      <c r="P14" s="537"/>
      <c r="Q14" s="538"/>
      <c r="R14" s="539"/>
      <c r="S14" s="537"/>
      <c r="T14" s="538"/>
      <c r="U14" s="539"/>
    </row>
    <row r="15" spans="1:21" s="3" customFormat="1" ht="47.25" customHeight="1">
      <c r="A15" s="551" t="str">
        <f>IF(年表!$S$59&lt;&gt;"L","",CONCATENATE(年表!$I8))</f>
        <v/>
      </c>
      <c r="B15" s="555" t="str">
        <f>IF(年表!$S$59&lt;&gt;"C","",CONCATENATE(年表!$I8))</f>
        <v>4</v>
      </c>
      <c r="C15" s="251" t="str">
        <f>IF(年表!$S$59&lt;&gt;"R","",CONCATENATE(年表!$I8))</f>
        <v/>
      </c>
      <c r="D15" s="553" t="str">
        <f>IF(年表!$S$59&lt;&gt;"L","",CONCATENATE(年表!$J8))</f>
        <v/>
      </c>
      <c r="E15" s="549" t="str">
        <f>IF(年表!$S$59&lt;&gt;"C","",CONCATENATE(年表!$J8))</f>
        <v>5</v>
      </c>
      <c r="F15" s="254" t="str">
        <f>IF(年表!$S$59&lt;&gt;"R","",CONCATENATE(年表!$J8))</f>
        <v/>
      </c>
      <c r="G15" s="553" t="str">
        <f>IF(年表!$S$59&lt;&gt;"L","",CONCATENATE(年表!$K8))</f>
        <v/>
      </c>
      <c r="H15" s="549" t="str">
        <f>IF(年表!$S$59&lt;&gt;"C","",CONCATENATE(年表!$K8))</f>
        <v>6</v>
      </c>
      <c r="I15" s="254" t="str">
        <f>IF(年表!$S$59&lt;&gt;"R","",CONCATENATE(年表!$K8))</f>
        <v/>
      </c>
      <c r="J15" s="553" t="str">
        <f>IF(年表!$S$59&lt;&gt;"L","",CONCATENATE(年表!$L8))</f>
        <v/>
      </c>
      <c r="K15" s="516" t="str">
        <f>IF(年表!$S$59&lt;&gt;"C","",CONCATENATE(年表!$L8))</f>
        <v>7</v>
      </c>
      <c r="L15" s="254" t="str">
        <f>IF(年表!$S$59&lt;&gt;"R","",CONCATENATE(年表!$L8))</f>
        <v/>
      </c>
      <c r="M15" s="553" t="str">
        <f>IF(年表!$S$59&lt;&gt;"L","",CONCATENATE(年表!$M8))</f>
        <v/>
      </c>
      <c r="N15" s="516" t="str">
        <f>IF(年表!$S$59&lt;&gt;"C","",CONCATENATE(年表!$M8))</f>
        <v>8</v>
      </c>
      <c r="O15" s="254" t="str">
        <f>IF(年表!$S$59&lt;&gt;"R","",CONCATENATE(年表!$M8))</f>
        <v/>
      </c>
      <c r="P15" s="553" t="str">
        <f>IF(年表!$S$59&lt;&gt;"L","",CONCATENATE(年表!$N8))</f>
        <v/>
      </c>
      <c r="Q15" s="516" t="str">
        <f>IF(年表!$S$59&lt;&gt;"C","",CONCATENATE(年表!$N8))</f>
        <v>9</v>
      </c>
      <c r="R15" s="254" t="str">
        <f>IF(年表!$S$59&lt;&gt;"R","",CONCATENATE(年表!$N8))</f>
        <v/>
      </c>
      <c r="S15" s="545" t="str">
        <f>IF(年表!$S$59&lt;&gt;"L","",CONCATENATE(年表!$O8))</f>
        <v/>
      </c>
      <c r="T15" s="543" t="str">
        <f>IF(年表!$S$59&lt;&gt;"C","",CONCATENATE(年表!$O8))</f>
        <v>10</v>
      </c>
      <c r="U15" s="255" t="str">
        <f>IF(年表!$S$59&lt;&gt;"R","",CONCATENATE(年表!$O8))</f>
        <v/>
      </c>
    </row>
    <row r="16" spans="1:21" ht="42.95" customHeight="1">
      <c r="A16" s="552"/>
      <c r="B16" s="556"/>
      <c r="C16" s="275"/>
      <c r="D16" s="554"/>
      <c r="E16" s="550"/>
      <c r="F16" s="275"/>
      <c r="G16" s="554"/>
      <c r="H16" s="550"/>
      <c r="I16" s="275"/>
      <c r="J16" s="554"/>
      <c r="K16" s="517"/>
      <c r="L16" s="275"/>
      <c r="M16" s="554"/>
      <c r="N16" s="517"/>
      <c r="O16" s="275"/>
      <c r="P16" s="554"/>
      <c r="Q16" s="517"/>
      <c r="R16" s="275"/>
      <c r="S16" s="546"/>
      <c r="T16" s="544"/>
      <c r="U16" s="275"/>
    </row>
    <row r="17" spans="1:21" ht="42.95" customHeight="1">
      <c r="A17" s="534"/>
      <c r="B17" s="535"/>
      <c r="C17" s="536"/>
      <c r="D17" s="534"/>
      <c r="E17" s="535"/>
      <c r="F17" s="536"/>
      <c r="G17" s="534"/>
      <c r="H17" s="535"/>
      <c r="I17" s="536"/>
      <c r="J17" s="534"/>
      <c r="K17" s="535"/>
      <c r="L17" s="536"/>
      <c r="M17" s="534"/>
      <c r="N17" s="535"/>
      <c r="O17" s="536"/>
      <c r="P17" s="534"/>
      <c r="Q17" s="535"/>
      <c r="R17" s="536"/>
      <c r="S17" s="534"/>
      <c r="T17" s="535"/>
      <c r="U17" s="536"/>
    </row>
    <row r="18" spans="1:21" ht="38.25" customHeight="1">
      <c r="A18" s="537"/>
      <c r="B18" s="538"/>
      <c r="C18" s="539"/>
      <c r="D18" s="537"/>
      <c r="E18" s="538"/>
      <c r="F18" s="539"/>
      <c r="G18" s="537"/>
      <c r="H18" s="538"/>
      <c r="I18" s="539"/>
      <c r="J18" s="537"/>
      <c r="K18" s="538"/>
      <c r="L18" s="539"/>
      <c r="M18" s="537"/>
      <c r="N18" s="538"/>
      <c r="O18" s="539"/>
      <c r="P18" s="537"/>
      <c r="Q18" s="538"/>
      <c r="R18" s="539"/>
      <c r="S18" s="537"/>
      <c r="T18" s="538"/>
      <c r="U18" s="539"/>
    </row>
    <row r="19" spans="1:21" ht="47.25" customHeight="1">
      <c r="A19" s="551" t="str">
        <f>IF(年表!$S$59&lt;&gt;"L","",CONCATENATE(年表!$I9))</f>
        <v/>
      </c>
      <c r="B19" s="555" t="str">
        <f>IF(年表!$S$59&lt;&gt;"C","",CONCATENATE(年表!$I9))</f>
        <v>11</v>
      </c>
      <c r="C19" s="259" t="str">
        <f>IF(年表!$S$59&lt;&gt;"R","",CONCATENATE(年表!$I9))</f>
        <v/>
      </c>
      <c r="D19" s="553" t="str">
        <f>IF(年表!$S$59&lt;&gt;"L","",CONCATENATE(年表!$J9))</f>
        <v/>
      </c>
      <c r="E19" s="549" t="str">
        <f>IF(年表!$S$59&lt;&gt;"C","",CONCATENATE(年表!$J9))</f>
        <v>12</v>
      </c>
      <c r="F19" s="257" t="str">
        <f>IF(年表!$S$59&lt;&gt;"R","",CONCATENATE(年表!$J9))</f>
        <v/>
      </c>
      <c r="G19" s="553" t="str">
        <f>IF(年表!$S$59&lt;&gt;"L","",CONCATENATE(年表!$K9))</f>
        <v/>
      </c>
      <c r="H19" s="549" t="str">
        <f>IF(年表!$S$59&lt;&gt;"C","",CONCATENATE(年表!$K9))</f>
        <v>13</v>
      </c>
      <c r="I19" s="257" t="str">
        <f>IF(年表!$S$59&lt;&gt;"R","",CONCATENATE(年表!$K9))</f>
        <v/>
      </c>
      <c r="J19" s="553" t="str">
        <f>IF(年表!$S$59&lt;&gt;"L","",CONCATENATE(年表!$L9))</f>
        <v/>
      </c>
      <c r="K19" s="549" t="str">
        <f>IF(年表!$S$59&lt;&gt;"C","",CONCATENATE(年表!$L9))</f>
        <v>14</v>
      </c>
      <c r="L19" s="257" t="str">
        <f>IF(年表!$S$59&lt;&gt;"R","",CONCATENATE(年表!$L9))</f>
        <v/>
      </c>
      <c r="M19" s="553" t="str">
        <f>IF(年表!$S$59&lt;&gt;"L","",CONCATENATE(年表!$M9))</f>
        <v/>
      </c>
      <c r="N19" s="549" t="str">
        <f>IF(年表!$S$59&lt;&gt;"C","",CONCATENATE(年表!$M9))</f>
        <v>15</v>
      </c>
      <c r="O19" s="257" t="str">
        <f>IF(年表!$S$59&lt;&gt;"R","",CONCATENATE(年表!$M9))</f>
        <v/>
      </c>
      <c r="P19" s="553" t="str">
        <f>IF(年表!$S$59&lt;&gt;"L","",CONCATENATE(年表!$N9))</f>
        <v/>
      </c>
      <c r="Q19" s="514" t="str">
        <f>IF(年表!$S$59&lt;&gt;"C","",CONCATENATE(年表!$N9))</f>
        <v>16</v>
      </c>
      <c r="R19" s="257" t="str">
        <f>IF(年表!$S$59&lt;&gt;"R","",CONCATENATE(年表!$N9))</f>
        <v/>
      </c>
      <c r="S19" s="545" t="str">
        <f>IF(年表!$S$59&lt;&gt;"L","",CONCATENATE(年表!$O9))</f>
        <v/>
      </c>
      <c r="T19" s="543" t="str">
        <f>IF(年表!$S$59&lt;&gt;"C","",CONCATENATE(年表!$O9))</f>
        <v>17</v>
      </c>
      <c r="U19" s="258" t="str">
        <f>IF(年表!$S$59&lt;&gt;"R","",CONCATENATE(年表!$O9))</f>
        <v/>
      </c>
    </row>
    <row r="20" spans="1:21" ht="42.95" customHeight="1">
      <c r="A20" s="552"/>
      <c r="B20" s="556"/>
      <c r="C20" s="275"/>
      <c r="D20" s="554"/>
      <c r="E20" s="550"/>
      <c r="F20" s="275"/>
      <c r="G20" s="554"/>
      <c r="H20" s="550"/>
      <c r="I20" s="275"/>
      <c r="J20" s="554"/>
      <c r="K20" s="550"/>
      <c r="L20" s="275"/>
      <c r="M20" s="554"/>
      <c r="N20" s="550"/>
      <c r="O20" s="275"/>
      <c r="P20" s="554"/>
      <c r="Q20" s="515"/>
      <c r="R20" s="275"/>
      <c r="S20" s="546"/>
      <c r="T20" s="544"/>
      <c r="U20" s="275"/>
    </row>
    <row r="21" spans="1:21" ht="42.95" customHeight="1">
      <c r="A21" s="534"/>
      <c r="B21" s="535"/>
      <c r="C21" s="536"/>
      <c r="D21" s="521"/>
      <c r="E21" s="522"/>
      <c r="F21" s="523"/>
      <c r="G21" s="534"/>
      <c r="H21" s="535"/>
      <c r="I21" s="536"/>
      <c r="J21" s="534"/>
      <c r="K21" s="535"/>
      <c r="L21" s="536"/>
      <c r="M21" s="534"/>
      <c r="N21" s="535"/>
      <c r="O21" s="536"/>
      <c r="P21" s="534"/>
      <c r="Q21" s="535"/>
      <c r="R21" s="536"/>
      <c r="S21" s="534"/>
      <c r="T21" s="535"/>
      <c r="U21" s="536"/>
    </row>
    <row r="22" spans="1:21" ht="38.25" customHeight="1">
      <c r="A22" s="537"/>
      <c r="B22" s="538"/>
      <c r="C22" s="539"/>
      <c r="D22" s="537"/>
      <c r="E22" s="538"/>
      <c r="F22" s="539"/>
      <c r="G22" s="537"/>
      <c r="H22" s="538"/>
      <c r="I22" s="539"/>
      <c r="J22" s="537"/>
      <c r="K22" s="538"/>
      <c r="L22" s="539"/>
      <c r="M22" s="537"/>
      <c r="N22" s="538"/>
      <c r="O22" s="539"/>
      <c r="P22" s="537"/>
      <c r="Q22" s="538"/>
      <c r="R22" s="539"/>
      <c r="S22" s="537"/>
      <c r="T22" s="538"/>
      <c r="U22" s="539"/>
    </row>
    <row r="23" spans="1:21" ht="47.25" customHeight="1">
      <c r="A23" s="551" t="str">
        <f>IF(年表!$S$59&lt;&gt;"L","",CONCATENATE(年表!$I10))</f>
        <v/>
      </c>
      <c r="B23" s="555" t="str">
        <f>IF(年表!$S$59&lt;&gt;"C","",CONCATENATE(年表!$I10))</f>
        <v>18</v>
      </c>
      <c r="C23" s="251" t="str">
        <f>IF(年表!$S$59&lt;&gt;"R","",CONCATENATE(年表!$I10))</f>
        <v/>
      </c>
      <c r="D23" s="553" t="str">
        <f>IF(年表!$S$59&lt;&gt;"L","",CONCATENATE(年表!$J10))</f>
        <v/>
      </c>
      <c r="E23" s="549" t="str">
        <f>IF(年表!$S$59&lt;&gt;"C","",CONCATENATE(年表!$J10))</f>
        <v>19</v>
      </c>
      <c r="F23" s="254" t="str">
        <f>IF(年表!$S$59&lt;&gt;"R","",CONCATENATE(年表!$J10))</f>
        <v/>
      </c>
      <c r="G23" s="553" t="str">
        <f>IF(年表!$S$59&lt;&gt;"L","",CONCATENATE(年表!$K10))</f>
        <v/>
      </c>
      <c r="H23" s="549" t="str">
        <f>IF(年表!$S$59&lt;&gt;"C","",CONCATENATE(年表!$K10))</f>
        <v>20</v>
      </c>
      <c r="I23" s="254" t="str">
        <f>IF(年表!$S$59&lt;&gt;"R","",CONCATENATE(年表!$K10))</f>
        <v/>
      </c>
      <c r="J23" s="553" t="str">
        <f>IF(年表!$S$59&lt;&gt;"L","",CONCATENATE(年表!$L10))</f>
        <v/>
      </c>
      <c r="K23" s="549" t="str">
        <f>IF(年表!$S$59&lt;&gt;"C","",CONCATENATE(年表!$L10))</f>
        <v>21</v>
      </c>
      <c r="L23" s="254" t="str">
        <f>IF(年表!$S$59&lt;&gt;"R","",CONCATENATE(年表!$L10))</f>
        <v/>
      </c>
      <c r="M23" s="553" t="str">
        <f>IF(年表!$S$59&lt;&gt;"L","",CONCATENATE(年表!$M10))</f>
        <v/>
      </c>
      <c r="N23" s="516" t="str">
        <f>IF(年表!$S$59&lt;&gt;"C","",CONCATENATE(年表!$M10))</f>
        <v>22</v>
      </c>
      <c r="O23" s="254" t="str">
        <f>IF(年表!$S$59&lt;&gt;"R","",CONCATENATE(年表!$M10))</f>
        <v/>
      </c>
      <c r="P23" s="553" t="str">
        <f>IF(年表!$S$59&lt;&gt;"L","",CONCATENATE(年表!$N10))</f>
        <v/>
      </c>
      <c r="Q23" s="516" t="str">
        <f>IF(年表!$S$59&lt;&gt;"C","",CONCATENATE(年表!$N10))</f>
        <v>23</v>
      </c>
      <c r="R23" s="254" t="str">
        <f>IF(年表!$S$59&lt;&gt;"R","",CONCATENATE(年表!$N10))</f>
        <v/>
      </c>
      <c r="S23" s="545" t="str">
        <f>IF(年表!$S$59&lt;&gt;"L","",CONCATENATE(年表!$O10))</f>
        <v/>
      </c>
      <c r="T23" s="543" t="str">
        <f>IF(年表!$S$59&lt;&gt;"C","",CONCATENATE(年表!$O10))</f>
        <v>24</v>
      </c>
      <c r="U23" s="255" t="str">
        <f>IF(年表!$S$59&lt;&gt;"R","",CONCATENATE(年表!$O10))</f>
        <v/>
      </c>
    </row>
    <row r="24" spans="1:21" ht="42.95" customHeight="1">
      <c r="A24" s="552"/>
      <c r="B24" s="556"/>
      <c r="C24" s="275"/>
      <c r="D24" s="554"/>
      <c r="E24" s="550"/>
      <c r="F24" s="275"/>
      <c r="G24" s="554"/>
      <c r="H24" s="550"/>
      <c r="I24" s="275"/>
      <c r="J24" s="554"/>
      <c r="K24" s="550"/>
      <c r="L24" s="275"/>
      <c r="M24" s="554"/>
      <c r="N24" s="517"/>
      <c r="O24" s="275"/>
      <c r="P24" s="554"/>
      <c r="Q24" s="517"/>
      <c r="R24" s="275"/>
      <c r="S24" s="546"/>
      <c r="T24" s="544"/>
      <c r="U24" s="275"/>
    </row>
    <row r="25" spans="1:21" ht="42.95" customHeight="1">
      <c r="A25" s="521" t="str">
        <f t="shared" ref="A25" si="0">IF(AND($I$1&gt;="2021",CONCATENATE(A23,B23)="22"),"海の日",IF(AND($I$1&gt;="2021",CONCATENATE(A23,B23)="23"),"スポーツの日",""))</f>
        <v/>
      </c>
      <c r="B25" s="522"/>
      <c r="C25" s="523"/>
      <c r="D25" s="521" t="str">
        <f t="shared" ref="D25" si="1">IF(AND($I$1&gt;="2021",CONCATENATE(D23,E23)="22"),"海の日",IF(AND($I$1&gt;="2021",CONCATENATE(D23,E23)="23"),"スポーツの日",""))</f>
        <v/>
      </c>
      <c r="E25" s="522"/>
      <c r="F25" s="523"/>
      <c r="G25" s="521" t="str">
        <f t="shared" ref="G25" si="2">IF(AND($I$1&gt;="2021",CONCATENATE(G23,H23)="22"),"海の日",IF(AND($I$1&gt;="2021",CONCATENATE(G23,H23)="23"),"スポーツの日",""))</f>
        <v/>
      </c>
      <c r="H25" s="522"/>
      <c r="I25" s="523"/>
      <c r="J25" s="521" t="str">
        <f>IF(AND($I$1&gt;="2021",CONCATENATE(J23,K23)="22"),"海の日",IF(AND($I$1&gt;="2021",CONCATENATE(J23,K23)="23"),"スポーツの日",""))</f>
        <v/>
      </c>
      <c r="K25" s="522"/>
      <c r="L25" s="523"/>
      <c r="M25" s="521" t="str">
        <f t="shared" ref="M25" si="3">IF(AND($I$1&gt;="2021",CONCATENATE(M23,N23)="22"),"海の日",IF(AND($I$1&gt;="2021",CONCATENATE(M23,N23)="23"),"スポーツの日",""))</f>
        <v>海の日</v>
      </c>
      <c r="N25" s="522"/>
      <c r="O25" s="523"/>
      <c r="P25" s="521" t="str">
        <f t="shared" ref="P25" si="4">IF(AND($I$1&gt;="2021",CONCATENATE(P23,Q23)="22"),"海の日",IF(AND($I$1&gt;="2021",CONCATENATE(P23,Q23)="23"),"スポーツの日",""))</f>
        <v>スポーツの日</v>
      </c>
      <c r="Q25" s="522"/>
      <c r="R25" s="523"/>
      <c r="S25" s="521" t="str">
        <f t="shared" ref="S25" si="5">IF(AND($I$1&gt;="2021",CONCATENATE(S23,T23)="22"),"海の日",IF(AND($I$1&gt;="2021",CONCATENATE(S23,T23)="23"),"スポーツの日",""))</f>
        <v/>
      </c>
      <c r="T25" s="522"/>
      <c r="U25" s="523"/>
    </row>
    <row r="26" spans="1:21" ht="38.25" customHeight="1">
      <c r="A26" s="537"/>
      <c r="B26" s="538"/>
      <c r="C26" s="539"/>
      <c r="D26" s="537"/>
      <c r="E26" s="538"/>
      <c r="F26" s="539"/>
      <c r="G26" s="537"/>
      <c r="H26" s="538"/>
      <c r="I26" s="539"/>
      <c r="J26" s="537"/>
      <c r="K26" s="538"/>
      <c r="L26" s="539"/>
      <c r="M26" s="537"/>
      <c r="N26" s="538"/>
      <c r="O26" s="539"/>
      <c r="P26" s="537"/>
      <c r="Q26" s="538"/>
      <c r="R26" s="539"/>
      <c r="S26" s="537"/>
      <c r="T26" s="538"/>
      <c r="U26" s="539"/>
    </row>
    <row r="27" spans="1:21" ht="47.25" customHeight="1">
      <c r="A27" s="551" t="str">
        <f>IF(年表!$S$59&lt;&gt;"L","",CONCATENATE(年表!$I11))</f>
        <v/>
      </c>
      <c r="B27" s="555" t="str">
        <f>IF(年表!$S$59&lt;&gt;"C","",CONCATENATE(年表!$I11))</f>
        <v>25</v>
      </c>
      <c r="C27" s="259" t="str">
        <f>IF(年表!$S$59&lt;&gt;"R","",CONCATENATE(年表!$I11))</f>
        <v/>
      </c>
      <c r="D27" s="553" t="str">
        <f>IF(年表!$S$59&lt;&gt;"L","",CONCATENATE(年表!$J11))</f>
        <v/>
      </c>
      <c r="E27" s="549" t="str">
        <f>IF(年表!$S$59&lt;&gt;"C","",CONCATENATE(年表!$J11))</f>
        <v>26</v>
      </c>
      <c r="F27" s="257" t="str">
        <f>IF(年表!$S$59&lt;&gt;"R","",CONCATENATE(年表!$J11))</f>
        <v/>
      </c>
      <c r="G27" s="553" t="str">
        <f>IF(年表!$S$59&lt;&gt;"L","",CONCATENATE(年表!$K11))</f>
        <v/>
      </c>
      <c r="H27" s="549" t="str">
        <f>IF(年表!$S$59&lt;&gt;"C","",CONCATENATE(年表!$K11))</f>
        <v>27</v>
      </c>
      <c r="I27" s="257" t="str">
        <f>IF(年表!$S$59&lt;&gt;"R","",CONCATENATE(年表!$K11))</f>
        <v/>
      </c>
      <c r="J27" s="553" t="str">
        <f>IF(年表!$S$59&lt;&gt;"L","",CONCATENATE(年表!$L11))</f>
        <v/>
      </c>
      <c r="K27" s="549" t="str">
        <f>IF(年表!$S$59&lt;&gt;"C","",CONCATENATE(年表!$L11))</f>
        <v>28</v>
      </c>
      <c r="L27" s="257" t="str">
        <f>IF(年表!$S$59&lt;&gt;"R","",CONCATENATE(年表!$L11))</f>
        <v/>
      </c>
      <c r="M27" s="553" t="str">
        <f>IF(年表!$S$59&lt;&gt;"L","",CONCATENATE(年表!$M11))</f>
        <v/>
      </c>
      <c r="N27" s="516" t="str">
        <f>IF(年表!$S$59&lt;&gt;"C","",CONCATENATE(年表!$M11))</f>
        <v>29</v>
      </c>
      <c r="O27" s="257" t="str">
        <f>IF(年表!$S$59&lt;&gt;"R","",CONCATENATE(年表!$M11))</f>
        <v/>
      </c>
      <c r="P27" s="553" t="str">
        <f>IF(年表!$S$59&lt;&gt;"L","",CONCATENATE(年表!$N11))</f>
        <v/>
      </c>
      <c r="Q27" s="549" t="str">
        <f>IF(年表!$S$59&lt;&gt;"C","",CONCATENATE(年表!$N11))</f>
        <v>30</v>
      </c>
      <c r="R27" s="257" t="str">
        <f>IF(年表!$S$59&lt;&gt;"R","",CONCATENATE(年表!$N11))</f>
        <v/>
      </c>
      <c r="S27" s="545" t="str">
        <f>IF(年表!$S$59&lt;&gt;"L","",CONCATENATE(年表!$O11))</f>
        <v/>
      </c>
      <c r="T27" s="543" t="str">
        <f>IF(年表!$S$59&lt;&gt;"C","",CONCATENATE(年表!$O11))</f>
        <v>31</v>
      </c>
      <c r="U27" s="258" t="str">
        <f>IF(年表!$S$59&lt;&gt;"R","",CONCATENATE(年表!$O11))</f>
        <v/>
      </c>
    </row>
    <row r="28" spans="1:21" ht="42.95" customHeight="1">
      <c r="A28" s="552"/>
      <c r="B28" s="556"/>
      <c r="C28" s="275"/>
      <c r="D28" s="554"/>
      <c r="E28" s="550"/>
      <c r="F28" s="275"/>
      <c r="G28" s="554"/>
      <c r="H28" s="550"/>
      <c r="I28" s="275"/>
      <c r="J28" s="554"/>
      <c r="K28" s="550"/>
      <c r="L28" s="275"/>
      <c r="M28" s="554"/>
      <c r="N28" s="517"/>
      <c r="O28" s="275"/>
      <c r="P28" s="554"/>
      <c r="Q28" s="550"/>
      <c r="R28" s="275"/>
      <c r="S28" s="546"/>
      <c r="T28" s="544"/>
      <c r="U28" s="275"/>
    </row>
    <row r="29" spans="1:21" ht="42.95" customHeight="1">
      <c r="A29" s="521" t="str">
        <f t="shared" ref="A29" si="6">IF(AND($I$1&gt;="2021",CONCATENATE(A27,B27)="22"),"海の日",IF(AND($I$1&gt;="2021",CONCATENATE(A27,B27)="23"),"スポーツの日",""))</f>
        <v/>
      </c>
      <c r="B29" s="522"/>
      <c r="C29" s="565"/>
      <c r="D29" s="534"/>
      <c r="E29" s="535"/>
      <c r="F29" s="536"/>
      <c r="G29" s="534"/>
      <c r="H29" s="535"/>
      <c r="I29" s="536"/>
      <c r="J29" s="534"/>
      <c r="K29" s="535"/>
      <c r="L29" s="536"/>
      <c r="M29" s="534"/>
      <c r="N29" s="535"/>
      <c r="O29" s="536"/>
      <c r="P29" s="534"/>
      <c r="Q29" s="535"/>
      <c r="R29" s="536"/>
      <c r="S29" s="534"/>
      <c r="T29" s="535"/>
      <c r="U29" s="536"/>
    </row>
    <row r="30" spans="1:21" ht="38.25" customHeight="1">
      <c r="A30" s="537"/>
      <c r="B30" s="538"/>
      <c r="C30" s="539"/>
      <c r="D30" s="537"/>
      <c r="E30" s="538"/>
      <c r="F30" s="539"/>
      <c r="G30" s="537"/>
      <c r="H30" s="538"/>
      <c r="I30" s="539"/>
      <c r="J30" s="537"/>
      <c r="K30" s="538"/>
      <c r="L30" s="539"/>
      <c r="M30" s="537"/>
      <c r="N30" s="538"/>
      <c r="O30" s="539"/>
      <c r="P30" s="537"/>
      <c r="Q30" s="538"/>
      <c r="R30" s="539"/>
      <c r="S30" s="537"/>
      <c r="T30" s="538"/>
      <c r="U30" s="539"/>
    </row>
    <row r="31" spans="1:21" ht="47.25" customHeight="1">
      <c r="A31" s="551" t="str">
        <f>IF(年表!$S$59&lt;&gt;"L","",CONCATENATE(年表!$I12))</f>
        <v/>
      </c>
      <c r="B31" s="555" t="str">
        <f>IF(年表!$S$59&lt;&gt;"C","",CONCATENATE(年表!$I12))</f>
        <v/>
      </c>
      <c r="C31" s="251" t="str">
        <f>IF(年表!$S$59&lt;&gt;"R","",CONCATENATE(年表!$I12))</f>
        <v/>
      </c>
      <c r="D31" s="553" t="str">
        <f>IF(年表!$S$59&lt;&gt;"L","",CONCATENATE(年表!$J12))</f>
        <v/>
      </c>
      <c r="E31" s="549" t="str">
        <f>IF(年表!$S$59&lt;&gt;"C","",CONCATENATE(年表!$J12))</f>
        <v/>
      </c>
      <c r="F31" s="254" t="str">
        <f>IF(年表!$S$59&lt;&gt;"R","",CONCATENATE(年表!$J12))</f>
        <v/>
      </c>
      <c r="G31" s="553" t="str">
        <f>IF(年表!$S$59&lt;&gt;"L","",CONCATENATE(年表!$K12))</f>
        <v/>
      </c>
      <c r="H31" s="549" t="str">
        <f>IF(年表!$S$59&lt;&gt;"C","",CONCATENATE(年表!$K12))</f>
        <v/>
      </c>
      <c r="I31" s="254" t="str">
        <f>IF(年表!$S$59&lt;&gt;"R","",CONCATENATE(年表!$K12))</f>
        <v/>
      </c>
      <c r="J31" s="553" t="str">
        <f>IF(年表!$S$59&lt;&gt;"L","",CONCATENATE(年表!$L12))</f>
        <v/>
      </c>
      <c r="K31" s="549" t="str">
        <f>IF(年表!$S$59&lt;&gt;"C","",CONCATENATE(年表!$L12))</f>
        <v/>
      </c>
      <c r="L31" s="254" t="str">
        <f>IF(年表!$S$59&lt;&gt;"R","",CONCATENATE(年表!$L12))</f>
        <v/>
      </c>
      <c r="M31" s="553" t="str">
        <f>IF(年表!$S$59&lt;&gt;"L","",CONCATENATE(年表!$M12))</f>
        <v/>
      </c>
      <c r="N31" s="549" t="str">
        <f>IF(年表!$S$59&lt;&gt;"C","",CONCATENATE(年表!$M12))</f>
        <v/>
      </c>
      <c r="O31" s="254" t="str">
        <f>IF(年表!$S$59&lt;&gt;"R","",CONCATENATE(年表!$M12))</f>
        <v/>
      </c>
      <c r="P31" s="553" t="str">
        <f>IF(年表!$S$59&lt;&gt;"L","",CONCATENATE(年表!$N12))</f>
        <v/>
      </c>
      <c r="Q31" s="549" t="str">
        <f>IF(年表!$S$59&lt;&gt;"C","",CONCATENATE(年表!$N12))</f>
        <v/>
      </c>
      <c r="R31" s="254" t="str">
        <f>IF(年表!$S$59&lt;&gt;"R","",CONCATENATE(年表!$N12))</f>
        <v/>
      </c>
      <c r="S31" s="545" t="str">
        <f>IF(年表!$S$59&lt;&gt;"L","",CONCATENATE(年表!$O12))</f>
        <v/>
      </c>
      <c r="T31" s="543" t="str">
        <f>IF(年表!$S$59&lt;&gt;"C","",CONCATENATE(年表!$O12))</f>
        <v/>
      </c>
      <c r="U31" s="255" t="str">
        <f>IF(年表!$S$59&lt;&gt;"R","",CONCATENATE(年表!$O12))</f>
        <v/>
      </c>
    </row>
    <row r="32" spans="1:21" ht="42.95" customHeight="1">
      <c r="A32" s="552"/>
      <c r="B32" s="556"/>
      <c r="C32" s="275"/>
      <c r="D32" s="554"/>
      <c r="E32" s="550"/>
      <c r="F32" s="275"/>
      <c r="G32" s="554"/>
      <c r="H32" s="550"/>
      <c r="I32" s="275"/>
      <c r="J32" s="554"/>
      <c r="K32" s="550"/>
      <c r="L32" s="275"/>
      <c r="M32" s="554"/>
      <c r="N32" s="550"/>
      <c r="O32" s="275"/>
      <c r="P32" s="554"/>
      <c r="Q32" s="550"/>
      <c r="R32" s="275"/>
      <c r="S32" s="546"/>
      <c r="T32" s="544"/>
      <c r="U32" s="275"/>
    </row>
    <row r="33" spans="1:21" ht="42.95" customHeight="1">
      <c r="A33" s="534"/>
      <c r="B33" s="535"/>
      <c r="C33" s="536"/>
      <c r="D33" s="534"/>
      <c r="E33" s="535"/>
      <c r="F33" s="536"/>
      <c r="G33" s="534"/>
      <c r="H33" s="535"/>
      <c r="I33" s="536"/>
      <c r="J33" s="534"/>
      <c r="K33" s="535"/>
      <c r="L33" s="536"/>
      <c r="M33" s="534"/>
      <c r="N33" s="535"/>
      <c r="O33" s="536"/>
      <c r="P33" s="534"/>
      <c r="Q33" s="535"/>
      <c r="R33" s="536"/>
      <c r="S33" s="534"/>
      <c r="T33" s="535"/>
      <c r="U33" s="536"/>
    </row>
    <row r="34" spans="1:21" ht="38.25" customHeight="1">
      <c r="A34" s="537"/>
      <c r="B34" s="538"/>
      <c r="C34" s="539"/>
      <c r="D34" s="537"/>
      <c r="E34" s="538"/>
      <c r="F34" s="539"/>
      <c r="G34" s="537"/>
      <c r="H34" s="538"/>
      <c r="I34" s="539"/>
      <c r="J34" s="537"/>
      <c r="K34" s="538"/>
      <c r="L34" s="539"/>
      <c r="M34" s="537"/>
      <c r="N34" s="538"/>
      <c r="O34" s="539"/>
      <c r="P34" s="537"/>
      <c r="Q34" s="538"/>
      <c r="R34" s="539"/>
      <c r="S34" s="537"/>
      <c r="T34" s="538"/>
      <c r="U34" s="539"/>
    </row>
    <row r="35" spans="1:21">
      <c r="A35" s="91"/>
      <c r="B35" s="91"/>
      <c r="C35" s="91"/>
    </row>
  </sheetData>
  <mergeCells count="180">
    <mergeCell ref="T27:T28"/>
    <mergeCell ref="T31:T32"/>
    <mergeCell ref="Q31:Q32"/>
    <mergeCell ref="N31:N32"/>
    <mergeCell ref="K31:K32"/>
    <mergeCell ref="A29:C29"/>
    <mergeCell ref="D29:F29"/>
    <mergeCell ref="B27:B28"/>
    <mergeCell ref="E27:E28"/>
    <mergeCell ref="H27:H28"/>
    <mergeCell ref="K27:K28"/>
    <mergeCell ref="N27:N28"/>
    <mergeCell ref="G27:G28"/>
    <mergeCell ref="J27:J28"/>
    <mergeCell ref="M27:M28"/>
    <mergeCell ref="P27:P28"/>
    <mergeCell ref="G29:I29"/>
    <mergeCell ref="J29:L29"/>
    <mergeCell ref="M29:O29"/>
    <mergeCell ref="P29:R29"/>
    <mergeCell ref="S29:U29"/>
    <mergeCell ref="S30:U30"/>
    <mergeCell ref="S15:S16"/>
    <mergeCell ref="P15:P16"/>
    <mergeCell ref="S21:U21"/>
    <mergeCell ref="S22:U22"/>
    <mergeCell ref="S23:S24"/>
    <mergeCell ref="P23:P24"/>
    <mergeCell ref="M23:M24"/>
    <mergeCell ref="A21:C21"/>
    <mergeCell ref="D21:F21"/>
    <mergeCell ref="G21:I21"/>
    <mergeCell ref="J21:L21"/>
    <mergeCell ref="M21:O21"/>
    <mergeCell ref="P21:R21"/>
    <mergeCell ref="G22:I22"/>
    <mergeCell ref="J22:L22"/>
    <mergeCell ref="M22:O22"/>
    <mergeCell ref="P22:R22"/>
    <mergeCell ref="A22:C22"/>
    <mergeCell ref="D22:F22"/>
    <mergeCell ref="J23:J24"/>
    <mergeCell ref="G23:G24"/>
    <mergeCell ref="D23:D24"/>
    <mergeCell ref="A23:A24"/>
    <mergeCell ref="T23:T24"/>
    <mergeCell ref="D13:F13"/>
    <mergeCell ref="H23:H24"/>
    <mergeCell ref="N11:N12"/>
    <mergeCell ref="A11:A12"/>
    <mergeCell ref="D11:D12"/>
    <mergeCell ref="G11:G12"/>
    <mergeCell ref="T19:T20"/>
    <mergeCell ref="S19:S20"/>
    <mergeCell ref="T15:T16"/>
    <mergeCell ref="Q15:Q16"/>
    <mergeCell ref="N15:N16"/>
    <mergeCell ref="P17:R17"/>
    <mergeCell ref="S17:U17"/>
    <mergeCell ref="A18:C18"/>
    <mergeCell ref="D18:F18"/>
    <mergeCell ref="G18:I18"/>
    <mergeCell ref="J18:L18"/>
    <mergeCell ref="M18:O18"/>
    <mergeCell ref="P18:R18"/>
    <mergeCell ref="S18:U18"/>
    <mergeCell ref="K19:K20"/>
    <mergeCell ref="N19:N20"/>
    <mergeCell ref="J19:J20"/>
    <mergeCell ref="M19:M20"/>
    <mergeCell ref="P13:R13"/>
    <mergeCell ref="G13:I13"/>
    <mergeCell ref="A19:A20"/>
    <mergeCell ref="R9:U9"/>
    <mergeCell ref="Q11:Q12"/>
    <mergeCell ref="S14:U14"/>
    <mergeCell ref="P11:P12"/>
    <mergeCell ref="S11:S12"/>
    <mergeCell ref="S10:U10"/>
    <mergeCell ref="P10:R10"/>
    <mergeCell ref="S13:U13"/>
    <mergeCell ref="T11:T12"/>
    <mergeCell ref="P14:R14"/>
    <mergeCell ref="B19:B20"/>
    <mergeCell ref="E19:E20"/>
    <mergeCell ref="H19:H20"/>
    <mergeCell ref="Q19:Q20"/>
    <mergeCell ref="A10:C10"/>
    <mergeCell ref="D10:F10"/>
    <mergeCell ref="B11:B12"/>
    <mergeCell ref="E11:E12"/>
    <mergeCell ref="D15:D16"/>
    <mergeCell ref="A13:C13"/>
    <mergeCell ref="A14:C14"/>
    <mergeCell ref="I1:K2"/>
    <mergeCell ref="L1:L2"/>
    <mergeCell ref="I3:K8"/>
    <mergeCell ref="L3:M8"/>
    <mergeCell ref="J11:J12"/>
    <mergeCell ref="M11:M12"/>
    <mergeCell ref="J13:L13"/>
    <mergeCell ref="M13:O13"/>
    <mergeCell ref="M10:O10"/>
    <mergeCell ref="G10:I10"/>
    <mergeCell ref="J10:L10"/>
    <mergeCell ref="H11:H12"/>
    <mergeCell ref="K11:K12"/>
    <mergeCell ref="D19:D20"/>
    <mergeCell ref="G19:G20"/>
    <mergeCell ref="P25:R25"/>
    <mergeCell ref="G25:I25"/>
    <mergeCell ref="J25:L25"/>
    <mergeCell ref="E23:E24"/>
    <mergeCell ref="N23:N24"/>
    <mergeCell ref="K23:K24"/>
    <mergeCell ref="Q23:Q24"/>
    <mergeCell ref="P19:P20"/>
    <mergeCell ref="D17:F17"/>
    <mergeCell ref="G17:I17"/>
    <mergeCell ref="J17:L17"/>
    <mergeCell ref="M17:O17"/>
    <mergeCell ref="G14:I14"/>
    <mergeCell ref="J14:L14"/>
    <mergeCell ref="M14:O14"/>
    <mergeCell ref="A17:C17"/>
    <mergeCell ref="A15:A16"/>
    <mergeCell ref="E15:E16"/>
    <mergeCell ref="K15:K16"/>
    <mergeCell ref="J15:J16"/>
    <mergeCell ref="G15:G16"/>
    <mergeCell ref="H15:H16"/>
    <mergeCell ref="D14:F14"/>
    <mergeCell ref="B23:B24"/>
    <mergeCell ref="A25:C25"/>
    <mergeCell ref="B15:B16"/>
    <mergeCell ref="M15:M16"/>
    <mergeCell ref="S33:U33"/>
    <mergeCell ref="A34:C34"/>
    <mergeCell ref="D34:F34"/>
    <mergeCell ref="G34:I34"/>
    <mergeCell ref="J34:L34"/>
    <mergeCell ref="M34:O34"/>
    <mergeCell ref="P34:R34"/>
    <mergeCell ref="S34:U34"/>
    <mergeCell ref="A33:C33"/>
    <mergeCell ref="D33:F33"/>
    <mergeCell ref="G33:I33"/>
    <mergeCell ref="J33:L33"/>
    <mergeCell ref="M33:O33"/>
    <mergeCell ref="P33:R33"/>
    <mergeCell ref="S25:U25"/>
    <mergeCell ref="A26:C26"/>
    <mergeCell ref="D26:F26"/>
    <mergeCell ref="G26:I26"/>
    <mergeCell ref="A31:A32"/>
    <mergeCell ref="S27:S28"/>
    <mergeCell ref="S26:U26"/>
    <mergeCell ref="M25:O25"/>
    <mergeCell ref="S31:S32"/>
    <mergeCell ref="P31:P32"/>
    <mergeCell ref="A27:A28"/>
    <mergeCell ref="D27:D28"/>
    <mergeCell ref="B31:B32"/>
    <mergeCell ref="Q27:Q28"/>
    <mergeCell ref="G31:G32"/>
    <mergeCell ref="H31:H32"/>
    <mergeCell ref="A30:C30"/>
    <mergeCell ref="D30:F30"/>
    <mergeCell ref="M30:O30"/>
    <mergeCell ref="P30:R30"/>
    <mergeCell ref="G30:I30"/>
    <mergeCell ref="J30:L30"/>
    <mergeCell ref="E31:E32"/>
    <mergeCell ref="D31:D32"/>
    <mergeCell ref="J26:L26"/>
    <mergeCell ref="M26:O26"/>
    <mergeCell ref="P26:R26"/>
    <mergeCell ref="D25:F25"/>
    <mergeCell ref="M31:M32"/>
    <mergeCell ref="J31:J32"/>
  </mergeCells>
  <phoneticPr fontId="2"/>
  <conditionalFormatting sqref="A23:U24">
    <cfRule type="cellIs" dxfId="2000" priority="5" stopIfTrue="1" operator="between">
      <formula>"22"</formula>
      <formula>"23"</formula>
    </cfRule>
  </conditionalFormatting>
  <conditionalFormatting sqref="Q11">
    <cfRule type="cellIs" dxfId="1999" priority="12" stopIfTrue="1" operator="between">
      <formula>"1"</formula>
      <formula>"1"</formula>
    </cfRule>
  </conditionalFormatting>
  <conditionalFormatting sqref="Q15">
    <cfRule type="cellIs" dxfId="1998" priority="8" operator="equal">
      <formula>"7"</formula>
    </cfRule>
  </conditionalFormatting>
  <conditionalFormatting sqref="Q23">
    <cfRule type="cellIs" dxfId="1997" priority="16" stopIfTrue="1" operator="equal">
      <formula>"21"</formula>
    </cfRule>
  </conditionalFormatting>
  <conditionalFormatting sqref="P4">
    <cfRule type="expression" dxfId="1996" priority="3">
      <formula>$O$4="8"</formula>
    </cfRule>
  </conditionalFormatting>
  <conditionalFormatting sqref="D23:I28">
    <cfRule type="cellIs" dxfId="1995" priority="2" operator="between">
      <formula>"23"</formula>
      <formula>"24"</formula>
    </cfRule>
  </conditionalFormatting>
  <conditionalFormatting sqref="O4:U4">
    <cfRule type="cellIs" dxfId="1994" priority="1" operator="equal">
      <formula>"8"</formula>
    </cfRule>
  </conditionalFormatting>
  <dataValidations count="1">
    <dataValidation imeMode="hiragana" allowBlank="1" showInputMessage="1" showErrorMessage="1" sqref="D29:D30 P13:P14 S17:S18 J21:J22 D25:D26 G33:G34 A13:A14 D13:D14 G13:G14 J13:J14 M13:M14 S13:S14 D17:D18 G17:G18 J17:J18 M17:M18 P17:P18 M21:M22 P21:P22 A17:A18 A21:A22 A33:A34 G21:G22 M25:M26 S25:S26 S21:S22 D21:D22 G25:G26 J25:J26 G29:G30 J29:J30 M29:M30 P29:P30 A25:A26 A29:A30 J33:J34 M33:M34 P33:P34 S33:S34 S29:S30 D33:D34 P25:P26"/>
  </dataValidations>
  <hyperlinks>
    <hyperlink ref="R9" location="年表!N60" display="日付の位置【左 中央 右】は年表で設定"/>
  </hyperlinks>
  <pageMargins left="0.45" right="0.19" top="0.59" bottom="15070060.68" header="0.2" footer="15070060.68"/>
  <pageSetup paperSize="9" scale="4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27</vt:i4>
      </vt:variant>
    </vt:vector>
  </HeadingPairs>
  <TitlesOfParts>
    <vt:vector size="74" baseType="lpstr">
      <vt:lpstr>年表</vt:lpstr>
      <vt:lpstr>卓上</vt:lpstr>
      <vt:lpstr>１月</vt:lpstr>
      <vt:lpstr>２月</vt:lpstr>
      <vt:lpstr>３月</vt:lpstr>
      <vt:lpstr>４月</vt:lpstr>
      <vt:lpstr>５月</vt:lpstr>
      <vt:lpstr>６月</vt:lpstr>
      <vt:lpstr>７月</vt:lpstr>
      <vt:lpstr>８月</vt:lpstr>
      <vt:lpstr>９月</vt:lpstr>
      <vt:lpstr>10月</vt:lpstr>
      <vt:lpstr>11月</vt:lpstr>
      <vt:lpstr>12月</vt:lpstr>
      <vt:lpstr>１月予定</vt:lpstr>
      <vt:lpstr>２月予定</vt:lpstr>
      <vt:lpstr>３月予定</vt:lpstr>
      <vt:lpstr>４月予定</vt:lpstr>
      <vt:lpstr>５月予定</vt:lpstr>
      <vt:lpstr>６月予定</vt:lpstr>
      <vt:lpstr>７月予定</vt:lpstr>
      <vt:lpstr>８月予定</vt:lpstr>
      <vt:lpstr>９月予定</vt:lpstr>
      <vt:lpstr>10月予定</vt:lpstr>
      <vt:lpstr>11月予定</vt:lpstr>
      <vt:lpstr>12月予定</vt:lpstr>
      <vt:lpstr>表紙挿絵</vt:lpstr>
      <vt:lpstr>素材1</vt:lpstr>
      <vt:lpstr>素材2</vt:lpstr>
      <vt:lpstr>手帳表紙年表</vt:lpstr>
      <vt:lpstr>手帳昨年12月－1月</vt:lpstr>
      <vt:lpstr>手帳1月－2月</vt:lpstr>
      <vt:lpstr>手帳2月－3月</vt:lpstr>
      <vt:lpstr>手帳3月－4月</vt:lpstr>
      <vt:lpstr>手帳4月－5月</vt:lpstr>
      <vt:lpstr>手帳5月－6月</vt:lpstr>
      <vt:lpstr>手帳6月－7月</vt:lpstr>
      <vt:lpstr>手帳7月－8月</vt:lpstr>
      <vt:lpstr>手帳8月－9月</vt:lpstr>
      <vt:lpstr>手帳9月－10月</vt:lpstr>
      <vt:lpstr>手帳10月-11月</vt:lpstr>
      <vt:lpstr>手帳11月-12月</vt:lpstr>
      <vt:lpstr>手帳12月－翌年１月</vt:lpstr>
      <vt:lpstr>手帳裏表紙年表</vt:lpstr>
      <vt:lpstr>手帳裏表紙年表 (2)</vt:lpstr>
      <vt:lpstr>手帳MEMO</vt:lpstr>
      <vt:lpstr>手帳MEMO＿</vt:lpstr>
      <vt:lpstr>'５月'!Print_Area</vt:lpstr>
      <vt:lpstr>'６月'!Print_Area</vt:lpstr>
      <vt:lpstr>'７月'!Print_Area</vt:lpstr>
      <vt:lpstr>'８月'!Print_Area</vt:lpstr>
      <vt:lpstr>'手帳10月-11月'!Print_Area</vt:lpstr>
      <vt:lpstr>'手帳11月-12月'!Print_Area</vt:lpstr>
      <vt:lpstr>'手帳12月－翌年１月'!Print_Area</vt:lpstr>
      <vt:lpstr>'手帳1月－2月'!Print_Area</vt:lpstr>
      <vt:lpstr>'手帳2月－3月'!Print_Area</vt:lpstr>
      <vt:lpstr>'手帳3月－4月'!Print_Area</vt:lpstr>
      <vt:lpstr>'手帳4月－5月'!Print_Area</vt:lpstr>
      <vt:lpstr>'手帳5月－6月'!Print_Area</vt:lpstr>
      <vt:lpstr>'手帳6月－7月'!Print_Area</vt:lpstr>
      <vt:lpstr>'手帳7月－8月'!Print_Area</vt:lpstr>
      <vt:lpstr>'手帳8月－9月'!Print_Area</vt:lpstr>
      <vt:lpstr>'手帳9月－10月'!Print_Area</vt:lpstr>
      <vt:lpstr>手帳MEMO!Print_Area</vt:lpstr>
      <vt:lpstr>手帳MEMO＿!Print_Area</vt:lpstr>
      <vt:lpstr>'手帳昨年12月－1月'!Print_Area</vt:lpstr>
      <vt:lpstr>手帳表紙年表!Print_Area</vt:lpstr>
      <vt:lpstr>手帳裏表紙年表!Print_Area</vt:lpstr>
      <vt:lpstr>'手帳裏表紙年表 (2)'!Print_Area</vt:lpstr>
      <vt:lpstr>素材1!Print_Area</vt:lpstr>
      <vt:lpstr>素材2!Print_Area</vt:lpstr>
      <vt:lpstr>卓上!Print_Area</vt:lpstr>
      <vt:lpstr>年表!Print_Area</vt:lpstr>
      <vt:lpstr>表紙挿絵!Print_Area</vt:lpstr>
    </vt:vector>
  </TitlesOfParts>
  <Company>株式会社システムイトー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伊藤道雄</dc:creator>
  <cp:lastModifiedBy>ito</cp:lastModifiedBy>
  <cp:lastPrinted>2020-12-09T07:29:08Z</cp:lastPrinted>
  <dcterms:created xsi:type="dcterms:W3CDTF">2002-02-18T00:07:28Z</dcterms:created>
  <dcterms:modified xsi:type="dcterms:W3CDTF">2020-12-27T00:39:26Z</dcterms:modified>
</cp:coreProperties>
</file>